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MELON" sheetId="1" r:id="rId1"/>
  </sheets>
  <definedNames>
    <definedName name="_xlnm.Print_Area" localSheetId="0">MELON!$A$1:$F$92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36" i="1" l="1"/>
  <c r="F37" i="1"/>
  <c r="F38" i="1"/>
  <c r="F39" i="1"/>
  <c r="F59" i="1" l="1"/>
  <c r="F58" i="1" l="1"/>
  <c r="F60" i="1"/>
  <c r="F25" i="1" l="1"/>
  <c r="F51" i="1"/>
  <c r="F48" i="1"/>
  <c r="F50" i="1"/>
  <c r="F53" i="1"/>
  <c r="F35" i="1"/>
  <c r="F31" i="1"/>
  <c r="B82" i="1" s="1"/>
  <c r="F20" i="1"/>
  <c r="F21" i="1"/>
  <c r="F22" i="1"/>
  <c r="F23" i="1"/>
  <c r="F61" i="1"/>
  <c r="F62" i="1"/>
  <c r="F47" i="1"/>
  <c r="F45" i="1"/>
  <c r="F11" i="1"/>
  <c r="F67" i="1" s="1"/>
  <c r="F54" i="1" l="1"/>
  <c r="B84" i="1" s="1"/>
  <c r="B85" i="1"/>
  <c r="F26" i="1"/>
  <c r="B81" i="1" s="1"/>
  <c r="F40" i="1"/>
  <c r="B83" i="1" s="1"/>
  <c r="F64" i="1" l="1"/>
  <c r="F65" i="1" s="1"/>
  <c r="F66" i="1" s="1"/>
  <c r="B86" i="1" l="1"/>
  <c r="B87" i="1" s="1"/>
  <c r="B91" i="1"/>
  <c r="C91" i="1"/>
  <c r="D91" i="1"/>
  <c r="F68" i="1"/>
  <c r="C85" i="1" l="1"/>
  <c r="C84" i="1"/>
  <c r="C83" i="1"/>
  <c r="C81" i="1"/>
  <c r="C86" i="1"/>
  <c r="C87" i="1" l="1"/>
</calcChain>
</file>

<file path=xl/sharedStrings.xml><?xml version="1.0" encoding="utf-8"?>
<sst xmlns="http://schemas.openxmlformats.org/spreadsheetml/2006/main" count="159" uniqueCount="119">
  <si>
    <t>RUBRO O CULTIVO</t>
  </si>
  <si>
    <t>Melón</t>
  </si>
  <si>
    <t>VARIEDAD</t>
  </si>
  <si>
    <t>FECHA ESTIMADA  PRECIO VENTA</t>
  </si>
  <si>
    <t>NIVEL TECNOLÓGICO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</si>
  <si>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</si>
  <si>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</si>
  <si>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</si>
  <si>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</si>
  <si>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</si>
  <si>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</si>
  <si>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</si>
  <si>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</si>
  <si>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</si>
  <si>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</si>
  <si>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Enero - Marzo</t>
  </si>
  <si>
    <t>FECHA PRECIO INSUMOS</t>
  </si>
  <si>
    <t>CONTINGENCIA</t>
  </si>
  <si>
    <t>Heladas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</si>
  <si>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</si>
  <si>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</si>
  <si>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</si>
  <si>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</si>
  <si>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</si>
  <si>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</si>
  <si>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</si>
  <si>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</si>
  <si>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</si>
  <si>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</si>
  <si>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Oct - Dic</t>
  </si>
  <si>
    <t>Aplicación  Fertilizante</t>
  </si>
  <si>
    <t xml:space="preserve">Nov - Dic </t>
  </si>
  <si>
    <t>Aplicación  Agroquímicos</t>
  </si>
  <si>
    <t xml:space="preserve">Sept -Oct </t>
  </si>
  <si>
    <t>Arreglo de Guias</t>
  </si>
  <si>
    <t xml:space="preserve">Oct   </t>
  </si>
  <si>
    <t>Riego</t>
  </si>
  <si>
    <t>Nov - Abr</t>
  </si>
  <si>
    <t>Cosecha</t>
  </si>
  <si>
    <t>JORNADAS ANIMAL</t>
  </si>
  <si>
    <t>n/a</t>
  </si>
  <si>
    <t>Subtotal Jornadas Animal</t>
  </si>
  <si>
    <t>MAQUINARIA</t>
  </si>
  <si>
    <t>Aradura</t>
  </si>
  <si>
    <t>Ago</t>
  </si>
  <si>
    <t>Rastraje</t>
  </si>
  <si>
    <t xml:space="preserve">Sept </t>
  </si>
  <si>
    <t>Vibrocultivador</t>
  </si>
  <si>
    <t xml:space="preserve">Sept - Oct </t>
  </si>
  <si>
    <t>Surcadora</t>
  </si>
  <si>
    <t>Oct</t>
  </si>
  <si>
    <t>Subtotal Costo Maquinaria</t>
  </si>
  <si>
    <t>INSUMOS</t>
  </si>
  <si>
    <t>Insumos</t>
  </si>
  <si>
    <t>Unidad (Kg/l/u)</t>
  </si>
  <si>
    <t>Cantidad (Kg/l/u)</t>
  </si>
  <si>
    <t>PLANTAS</t>
  </si>
  <si>
    <t>Plantas</t>
  </si>
  <si>
    <t>FERTILIZANTES</t>
  </si>
  <si>
    <t>kg</t>
  </si>
  <si>
    <t>Oct - Nov</t>
  </si>
  <si>
    <t>Nitrato de Potasio</t>
  </si>
  <si>
    <t xml:space="preserve">Nov - Ene </t>
  </si>
  <si>
    <t>FUNGICIDAS</t>
  </si>
  <si>
    <t>Strepto Plus</t>
  </si>
  <si>
    <t>Nov - Ene</t>
  </si>
  <si>
    <t>Oct - Ene</t>
  </si>
  <si>
    <t>INSECTICIDAS</t>
  </si>
  <si>
    <t>Troya 4EC</t>
  </si>
  <si>
    <t xml:space="preserve">lt </t>
  </si>
  <si>
    <t>Nov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</si>
  <si>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</si>
  <si>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</si>
  <si>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</si>
  <si>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</si>
  <si>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</si>
  <si>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</si>
  <si>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</si>
  <si>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</si>
  <si>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</si>
  <si>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</si>
  <si>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</si>
  <si>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</si>
  <si>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</si>
  <si>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</si>
  <si>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</si>
  <si>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</si>
  <si>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</si>
  <si>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</si>
  <si>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</si>
  <si>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</si>
  <si>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</si>
  <si>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</si>
  <si>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</si>
  <si>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</si>
  <si>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</si>
  <si>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($/UNIDAD)</t>
  </si>
  <si>
    <t>(*): Este valor representa el valor mìnimo de venta del producto</t>
  </si>
  <si>
    <t>Ofek- Yuma (cantaloupe)</t>
  </si>
  <si>
    <t>Octubre</t>
  </si>
  <si>
    <t>Mulch plastico</t>
  </si>
  <si>
    <t>Septiembre</t>
  </si>
  <si>
    <t>Cinta riego</t>
  </si>
  <si>
    <t>Mezcla 9-41-12</t>
  </si>
  <si>
    <t>Colocacion mulch, cinta riego</t>
  </si>
  <si>
    <t>Metalaxil</t>
  </si>
  <si>
    <t>Enero-Marzo</t>
  </si>
  <si>
    <t>RENDIMIENTO (Unidad/Há)</t>
  </si>
  <si>
    <t>PRECIO ESPERADO ($/Unidad)</t>
  </si>
  <si>
    <t>jm</t>
  </si>
  <si>
    <t xml:space="preserve">unidad </t>
  </si>
  <si>
    <t>rollo (2000 m)</t>
  </si>
  <si>
    <t>rollo</t>
  </si>
  <si>
    <t>$Há</t>
  </si>
  <si>
    <t>COSTO TOTAL/Há.</t>
  </si>
  <si>
    <t>Rendimiento (Unidad/Há)</t>
  </si>
  <si>
    <t>Costo unitario (Unidad) (*)</t>
  </si>
  <si>
    <t>Subtotal Mano de Obra</t>
  </si>
  <si>
    <t>Medio - 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</si>
</sst>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[$$-340A]#,##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165" fontId="10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36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3" fontId="1" fillId="2" borderId="5" xfId="0" applyNumberFormat="1" applyFont="1" applyFill="1" applyBorder="1" applyAlignment="1">
      <alignment horizontal="justify" vertical="center" wrapText="1"/>
    </xf>
    <xf numFmtId="49" fontId="1" fillId="2" borderId="4" xfId="0" applyNumberFormat="1" applyFont="1" applyFill="1" applyBorder="1" applyAlignment="1">
      <alignment horizontal="justify" vertical="center" wrapText="1"/>
    </xf>
    <xf numFmtId="17" fontId="1" fillId="2" borderId="5" xfId="0" applyNumberFormat="1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justify" vertical="center" wrapText="1"/>
    </xf>
    <xf numFmtId="167" fontId="1" fillId="2" borderId="12" xfId="0" applyNumberFormat="1" applyFont="1" applyFill="1" applyBorder="1" applyAlignment="1">
      <alignment horizontal="justify" vertical="center" wrapText="1"/>
    </xf>
    <xf numFmtId="167" fontId="3" fillId="3" borderId="12" xfId="0" applyNumberFormat="1" applyFont="1" applyFill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justify" vertical="center" wrapText="1"/>
    </xf>
    <xf numFmtId="3" fontId="1" fillId="2" borderId="14" xfId="0" applyNumberFormat="1" applyFont="1" applyFill="1" applyBorder="1" applyAlignment="1">
      <alignment horizontal="justify" vertical="center" wrapText="1"/>
    </xf>
    <xf numFmtId="49" fontId="2" fillId="3" borderId="11" xfId="0" applyNumberFormat="1" applyFont="1" applyFill="1" applyBorder="1" applyAlignment="1">
      <alignment horizontal="justify" vertical="center" wrapText="1"/>
    </xf>
    <xf numFmtId="167" fontId="1" fillId="0" borderId="0" xfId="0" applyNumberFormat="1" applyFont="1" applyAlignment="1">
      <alignment horizontal="justify" vertical="center" wrapText="1"/>
    </xf>
    <xf numFmtId="0" fontId="1" fillId="0" borderId="17" xfId="0" applyNumberFormat="1" applyFont="1" applyBorder="1" applyAlignment="1">
      <alignment horizontal="justify" vertical="center" wrapText="1"/>
    </xf>
    <xf numFmtId="49" fontId="1" fillId="0" borderId="5" xfId="0" applyNumberFormat="1" applyFont="1" applyFill="1" applyBorder="1" applyAlignment="1">
      <alignment horizontal="justify" vertical="center" wrapText="1"/>
    </xf>
    <xf numFmtId="0" fontId="1" fillId="0" borderId="5" xfId="0" applyNumberFormat="1" applyFont="1" applyFill="1" applyBorder="1" applyAlignment="1">
      <alignment horizontal="justify" vertical="center" wrapText="1"/>
    </xf>
    <xf numFmtId="49" fontId="1" fillId="0" borderId="44" xfId="0" applyNumberFormat="1" applyFont="1" applyFill="1" applyBorder="1" applyAlignment="1">
      <alignment horizontal="justify" vertical="center" wrapText="1"/>
    </xf>
    <xf numFmtId="0" fontId="1" fillId="0" borderId="44" xfId="0" applyFont="1" applyFill="1" applyBorder="1" applyAlignment="1">
      <alignment horizontal="justify" vertical="center" wrapText="1"/>
    </xf>
    <xf numFmtId="49" fontId="6" fillId="10" borderId="45" xfId="0" applyNumberFormat="1" applyFont="1" applyFill="1" applyBorder="1" applyAlignment="1">
      <alignment horizontal="justify" vertical="center" wrapText="1"/>
    </xf>
    <xf numFmtId="0" fontId="6" fillId="10" borderId="45" xfId="0" applyNumberFormat="1" applyFont="1" applyFill="1" applyBorder="1" applyAlignment="1">
      <alignment horizontal="justify" vertical="center" wrapText="1"/>
    </xf>
    <xf numFmtId="0" fontId="1" fillId="0" borderId="0" xfId="0" applyNumberFormat="1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49" fontId="7" fillId="5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justify" vertical="center" wrapText="1"/>
    </xf>
    <xf numFmtId="3" fontId="1" fillId="2" borderId="19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justify" vertical="center" wrapText="1"/>
    </xf>
    <xf numFmtId="166" fontId="2" fillId="2" borderId="17" xfId="0" applyNumberFormat="1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7" borderId="17" xfId="0" applyFont="1" applyFill="1" applyBorder="1" applyAlignment="1">
      <alignment horizontal="justify" vertical="center" wrapText="1"/>
    </xf>
    <xf numFmtId="49" fontId="5" fillId="8" borderId="23" xfId="0" applyNumberFormat="1" applyFont="1" applyFill="1" applyBorder="1" applyAlignment="1">
      <alignment horizontal="justify" vertical="center" wrapText="1"/>
    </xf>
    <xf numFmtId="49" fontId="5" fillId="8" borderId="18" xfId="0" applyNumberFormat="1" applyFont="1" applyFill="1" applyBorder="1" applyAlignment="1">
      <alignment horizontal="justify" vertical="center" wrapText="1"/>
    </xf>
    <xf numFmtId="49" fontId="1" fillId="8" borderId="24" xfId="0" applyNumberFormat="1" applyFont="1" applyFill="1" applyBorder="1" applyAlignment="1">
      <alignment horizontal="justify" vertical="center" wrapText="1"/>
    </xf>
    <xf numFmtId="49" fontId="5" fillId="2" borderId="25" xfId="0" applyNumberFormat="1" applyFont="1" applyFill="1" applyBorder="1" applyAlignment="1">
      <alignment horizontal="justify" vertical="center" wrapText="1"/>
    </xf>
    <xf numFmtId="9" fontId="1" fillId="2" borderId="26" xfId="0" applyNumberFormat="1" applyFont="1" applyFill="1" applyBorder="1" applyAlignment="1">
      <alignment horizontal="justify" vertical="center" wrapText="1"/>
    </xf>
    <xf numFmtId="0" fontId="2" fillId="7" borderId="17" xfId="0" applyFont="1" applyFill="1" applyBorder="1" applyAlignment="1">
      <alignment horizontal="justify" vertical="center" wrapText="1"/>
    </xf>
    <xf numFmtId="49" fontId="5" fillId="8" borderId="27" xfId="0" applyNumberFormat="1" applyFont="1" applyFill="1" applyBorder="1" applyAlignment="1">
      <alignment horizontal="justify" vertical="center" wrapText="1"/>
    </xf>
    <xf numFmtId="9" fontId="5" fillId="8" borderId="29" xfId="0" applyNumberFormat="1" applyFont="1" applyFill="1" applyBorder="1" applyAlignment="1">
      <alignment horizontal="justify" vertical="center" wrapText="1"/>
    </xf>
    <xf numFmtId="0" fontId="2" fillId="7" borderId="16" xfId="0" applyFont="1" applyFill="1" applyBorder="1" applyAlignment="1">
      <alignment horizontal="justify" vertical="center" wrapText="1"/>
    </xf>
    <xf numFmtId="49" fontId="5" fillId="8" borderId="41" xfId="0" applyNumberFormat="1" applyFont="1" applyFill="1" applyBorder="1" applyAlignment="1">
      <alignment horizontal="justify" vertical="center" wrapText="1"/>
    </xf>
    <xf numFmtId="165" fontId="5" fillId="8" borderId="42" xfId="1" applyFont="1" applyFill="1" applyBorder="1" applyAlignment="1">
      <alignment horizontal="justify" vertical="center" wrapText="1"/>
    </xf>
    <xf numFmtId="165" fontId="5" fillId="8" borderId="43" xfId="1" applyFont="1" applyFill="1" applyBorder="1" applyAlignment="1">
      <alignment horizontal="justify" vertical="center" wrapText="1"/>
    </xf>
    <xf numFmtId="0" fontId="5" fillId="7" borderId="17" xfId="0" applyFont="1" applyFill="1" applyBorder="1" applyAlignment="1">
      <alignment horizontal="justify" vertical="center" wrapText="1"/>
    </xf>
    <xf numFmtId="166" fontId="5" fillId="2" borderId="17" xfId="0" applyNumberFormat="1" applyFont="1" applyFill="1" applyBorder="1" applyAlignment="1">
      <alignment horizontal="justify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49" fontId="5" fillId="0" borderId="47" xfId="0" applyNumberFormat="1" applyFont="1" applyFill="1" applyBorder="1" applyAlignment="1">
      <alignment horizontal="justify" vertical="center" wrapText="1"/>
    </xf>
    <xf numFmtId="49" fontId="5" fillId="0" borderId="48" xfId="0" applyNumberFormat="1" applyFont="1" applyFill="1" applyBorder="1" applyAlignment="1">
      <alignment horizontal="justify" vertical="center" wrapText="1"/>
    </xf>
    <xf numFmtId="49" fontId="5" fillId="0" borderId="49" xfId="0" applyNumberFormat="1" applyFont="1" applyFill="1" applyBorder="1" applyAlignment="1">
      <alignment horizontal="justify" vertical="center" wrapText="1"/>
    </xf>
    <xf numFmtId="49" fontId="1" fillId="2" borderId="36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49" fontId="1" fillId="2" borderId="37" xfId="0" applyNumberFormat="1" applyFont="1" applyFill="1" applyBorder="1" applyAlignment="1">
      <alignment horizontal="justify" vertical="center" wrapText="1"/>
    </xf>
    <xf numFmtId="49" fontId="2" fillId="5" borderId="55" xfId="0" applyNumberFormat="1" applyFont="1" applyFill="1" applyBorder="1" applyAlignment="1">
      <alignment horizontal="justify" vertical="center" wrapText="1"/>
    </xf>
    <xf numFmtId="49" fontId="2" fillId="5" borderId="56" xfId="0" applyNumberFormat="1" applyFont="1" applyFill="1" applyBorder="1" applyAlignment="1">
      <alignment horizontal="justify" vertical="center" wrapText="1"/>
    </xf>
    <xf numFmtId="49" fontId="2" fillId="5" borderId="57" xfId="0" applyNumberFormat="1" applyFont="1" applyFill="1" applyBorder="1" applyAlignment="1">
      <alignment horizontal="justify" vertical="center" wrapText="1"/>
    </xf>
    <xf numFmtId="49" fontId="2" fillId="5" borderId="58" xfId="0" applyNumberFormat="1" applyFont="1" applyFill="1" applyBorder="1" applyAlignment="1">
      <alignment horizontal="justify" vertical="center" wrapText="1"/>
    </xf>
    <xf numFmtId="49" fontId="2" fillId="5" borderId="59" xfId="0" applyNumberFormat="1" applyFont="1" applyFill="1" applyBorder="1" applyAlignment="1">
      <alignment horizontal="justify" vertical="center" wrapText="1"/>
    </xf>
    <xf numFmtId="49" fontId="2" fillId="5" borderId="60" xfId="0" applyNumberFormat="1" applyFont="1" applyFill="1" applyBorder="1" applyAlignment="1">
      <alignment horizontal="justify" vertical="center" wrapText="1"/>
    </xf>
    <xf numFmtId="49" fontId="2" fillId="3" borderId="61" xfId="0" applyNumberFormat="1" applyFont="1" applyFill="1" applyBorder="1" applyAlignment="1">
      <alignment horizontal="justify" vertical="center" wrapText="1"/>
    </xf>
    <xf numFmtId="49" fontId="2" fillId="3" borderId="62" xfId="0" applyNumberFormat="1" applyFont="1" applyFill="1" applyBorder="1" applyAlignment="1">
      <alignment horizontal="justify" vertical="center" wrapText="1"/>
    </xf>
    <xf numFmtId="49" fontId="2" fillId="3" borderId="63" xfId="0" applyNumberFormat="1" applyFont="1" applyFill="1" applyBorder="1" applyAlignment="1">
      <alignment horizontal="justify" vertical="center" wrapText="1"/>
    </xf>
    <xf numFmtId="49" fontId="2" fillId="5" borderId="61" xfId="0" applyNumberFormat="1" applyFont="1" applyFill="1" applyBorder="1" applyAlignment="1">
      <alignment horizontal="justify" vertical="center" wrapText="1"/>
    </xf>
    <xf numFmtId="49" fontId="2" fillId="5" borderId="62" xfId="0" applyNumberFormat="1" applyFont="1" applyFill="1" applyBorder="1" applyAlignment="1">
      <alignment horizontal="justify" vertical="center" wrapText="1"/>
    </xf>
    <xf numFmtId="49" fontId="2" fillId="5" borderId="63" xfId="0" applyNumberFormat="1" applyFont="1" applyFill="1" applyBorder="1" applyAlignment="1">
      <alignment horizontal="justify" vertical="center" wrapText="1"/>
    </xf>
    <xf numFmtId="49" fontId="2" fillId="5" borderId="64" xfId="0" applyNumberFormat="1" applyFont="1" applyFill="1" applyBorder="1" applyAlignment="1">
      <alignment horizontal="justify" vertical="center" wrapText="1"/>
    </xf>
    <xf numFmtId="49" fontId="2" fillId="5" borderId="65" xfId="0" applyNumberFormat="1" applyFont="1" applyFill="1" applyBorder="1" applyAlignment="1">
      <alignment horizontal="justify" vertical="center" wrapText="1"/>
    </xf>
    <xf numFmtId="49" fontId="2" fillId="5" borderId="66" xfId="0" applyNumberFormat="1" applyFont="1" applyFill="1" applyBorder="1" applyAlignment="1">
      <alignment horizontal="justify" vertical="center" wrapText="1"/>
    </xf>
    <xf numFmtId="49" fontId="3" fillId="3" borderId="55" xfId="0" applyNumberFormat="1" applyFont="1" applyFill="1" applyBorder="1" applyAlignment="1">
      <alignment horizontal="justify" vertical="center" wrapText="1"/>
    </xf>
    <xf numFmtId="49" fontId="3" fillId="3" borderId="56" xfId="0" applyNumberFormat="1" applyFont="1" applyFill="1" applyBorder="1" applyAlignment="1">
      <alignment horizontal="justify" vertical="center" wrapText="1"/>
    </xf>
    <xf numFmtId="49" fontId="3" fillId="3" borderId="67" xfId="0" applyNumberFormat="1" applyFont="1" applyFill="1" applyBorder="1" applyAlignment="1">
      <alignment horizontal="justify" vertical="center" wrapText="1"/>
    </xf>
    <xf numFmtId="49" fontId="3" fillId="3" borderId="68" xfId="0" applyNumberFormat="1" applyFont="1" applyFill="1" applyBorder="1" applyAlignment="1">
      <alignment horizontal="justify" vertical="center" wrapText="1"/>
    </xf>
    <xf numFmtId="49" fontId="3" fillId="3" borderId="62" xfId="0" applyNumberFormat="1" applyFont="1" applyFill="1" applyBorder="1" applyAlignment="1">
      <alignment horizontal="justify" vertical="center" wrapText="1"/>
    </xf>
    <xf numFmtId="49" fontId="3" fillId="3" borderId="63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4" fillId="3" borderId="5" xfId="0" applyNumberFormat="1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2" fillId="5" borderId="53" xfId="0" applyNumberFormat="1" applyFont="1" applyFill="1" applyBorder="1" applyAlignment="1">
      <alignment horizontal="justify" vertical="center" wrapText="1"/>
    </xf>
    <xf numFmtId="49" fontId="2" fillId="5" borderId="54" xfId="0" applyNumberFormat="1" applyFont="1" applyFill="1" applyBorder="1" applyAlignment="1">
      <alignment horizontal="justify" vertical="center" wrapText="1"/>
    </xf>
    <xf numFmtId="49" fontId="3" fillId="3" borderId="69" xfId="0" applyNumberFormat="1" applyFont="1" applyFill="1" applyBorder="1" applyAlignment="1">
      <alignment horizontal="justify" vertical="center" wrapText="1"/>
    </xf>
    <xf numFmtId="49" fontId="3" fillId="3" borderId="70" xfId="0" applyNumberFormat="1" applyFont="1" applyFill="1" applyBorder="1" applyAlignment="1">
      <alignment horizontal="justify" vertical="center" wrapText="1"/>
    </xf>
    <xf numFmtId="49" fontId="3" fillId="3" borderId="71" xfId="0" applyNumberFormat="1" applyFont="1" applyFill="1" applyBorder="1" applyAlignment="1">
      <alignment horizontal="justify" vertical="center" wrapText="1"/>
    </xf>
    <xf numFmtId="49" fontId="3" fillId="3" borderId="47" xfId="0" applyNumberFormat="1" applyFont="1" applyFill="1" applyBorder="1" applyAlignment="1">
      <alignment horizontal="justify" vertical="center" wrapText="1"/>
    </xf>
    <xf numFmtId="49" fontId="3" fillId="3" borderId="48" xfId="0" applyNumberFormat="1" applyFont="1" applyFill="1" applyBorder="1" applyAlignment="1">
      <alignment horizontal="justify" vertical="center" wrapText="1"/>
    </xf>
    <xf numFmtId="49" fontId="3" fillId="3" borderId="49" xfId="0" applyNumberFormat="1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49" fontId="1" fillId="2" borderId="47" xfId="0" applyNumberFormat="1" applyFont="1" applyFill="1" applyBorder="1" applyAlignment="1">
      <alignment horizontal="justify" vertical="center" wrapText="1"/>
    </xf>
    <xf numFmtId="49" fontId="1" fillId="2" borderId="49" xfId="0" applyNumberFormat="1" applyFont="1" applyFill="1" applyBorder="1" applyAlignment="1">
      <alignment horizontal="justify" vertical="center" wrapText="1"/>
    </xf>
    <xf numFmtId="49" fontId="1" fillId="2" borderId="38" xfId="0" applyNumberFormat="1" applyFont="1" applyFill="1" applyBorder="1" applyAlignment="1">
      <alignment horizontal="justify" vertical="center" wrapText="1"/>
    </xf>
    <xf numFmtId="49" fontId="1" fillId="2" borderId="39" xfId="0" applyNumberFormat="1" applyFont="1" applyFill="1" applyBorder="1" applyAlignment="1">
      <alignment horizontal="justify" vertical="center" wrapText="1"/>
    </xf>
    <xf numFmtId="49" fontId="1" fillId="2" borderId="40" xfId="0" applyNumberFormat="1" applyFont="1" applyFill="1" applyBorder="1" applyAlignment="1">
      <alignment horizontal="justify" vertical="center" wrapText="1"/>
    </xf>
    <xf numFmtId="49" fontId="5" fillId="2" borderId="33" xfId="0" applyNumberFormat="1" applyFont="1" applyFill="1" applyBorder="1" applyAlignment="1">
      <alignment horizontal="justify" vertical="center" wrapText="1"/>
    </xf>
    <xf numFmtId="49" fontId="5" fillId="2" borderId="34" xfId="0" applyNumberFormat="1" applyFont="1" applyFill="1" applyBorder="1" applyAlignment="1">
      <alignment horizontal="justify" vertical="center" wrapText="1"/>
    </xf>
    <xf numFmtId="49" fontId="5" fillId="2" borderId="35" xfId="0" applyNumberFormat="1" applyFont="1" applyFill="1" applyBorder="1" applyAlignment="1">
      <alignment horizontal="justify" vertical="center" wrapText="1"/>
    </xf>
    <xf numFmtId="49" fontId="1" fillId="2" borderId="34" xfId="0" applyNumberFormat="1" applyFont="1" applyFill="1" applyBorder="1" applyAlignment="1">
      <alignment horizontal="justify" vertical="center" wrapText="1"/>
    </xf>
    <xf numFmtId="49" fontId="7" fillId="9" borderId="50" xfId="0" applyNumberFormat="1" applyFont="1" applyFill="1" applyBorder="1" applyAlignment="1">
      <alignment horizontal="justify" vertical="center" wrapText="1"/>
    </xf>
    <xf numFmtId="49" fontId="7" fillId="9" borderId="39" xfId="0" applyNumberFormat="1" applyFont="1" applyFill="1" applyBorder="1" applyAlignment="1">
      <alignment horizontal="justify" vertical="center" wrapText="1"/>
    </xf>
    <xf numFmtId="49" fontId="7" fillId="9" borderId="51" xfId="0" applyNumberFormat="1" applyFont="1" applyFill="1" applyBorder="1" applyAlignment="1">
      <alignment horizontal="justify" vertical="center" wrapText="1"/>
    </xf>
    <xf numFmtId="49" fontId="7" fillId="9" borderId="30" xfId="0" applyNumberFormat="1" applyFont="1" applyFill="1" applyBorder="1" applyAlignment="1">
      <alignment horizontal="justify" vertical="center" wrapText="1"/>
    </xf>
    <xf numFmtId="49" fontId="7" fillId="9" borderId="31" xfId="0" applyNumberFormat="1" applyFont="1" applyFill="1" applyBorder="1" applyAlignment="1">
      <alignment horizontal="justify" vertical="center" wrapText="1"/>
    </xf>
    <xf numFmtId="49" fontId="7" fillId="9" borderId="32" xfId="0" applyNumberFormat="1" applyFont="1" applyFill="1" applyBorder="1" applyAlignment="1">
      <alignment horizontal="justify" vertical="center" wrapText="1"/>
    </xf>
    <xf numFmtId="167" fontId="5" fillId="8" borderId="28" xfId="2" applyNumberFormat="1" applyFont="1" applyFill="1" applyBorder="1" applyAlignment="1">
      <alignment horizontal="justify" vertical="center" wrapText="1"/>
    </xf>
    <xf numFmtId="167" fontId="1" fillId="2" borderId="5" xfId="2" applyNumberFormat="1" applyFont="1" applyFill="1" applyBorder="1" applyAlignment="1">
      <alignment horizontal="justify" vertical="center" wrapText="1"/>
    </xf>
    <xf numFmtId="167" fontId="6" fillId="10" borderId="45" xfId="2" applyNumberFormat="1" applyFont="1" applyFill="1" applyBorder="1" applyAlignment="1">
      <alignment horizontal="justify" vertical="center" wrapText="1"/>
    </xf>
    <xf numFmtId="167" fontId="3" fillId="3" borderId="15" xfId="2" applyNumberFormat="1" applyFont="1" applyFill="1" applyBorder="1" applyAlignment="1">
      <alignment horizontal="justify" vertical="center" wrapText="1"/>
    </xf>
    <xf numFmtId="167" fontId="2" fillId="5" borderId="20" xfId="2" applyNumberFormat="1" applyFont="1" applyFill="1" applyBorder="1" applyAlignment="1">
      <alignment horizontal="justify" vertical="center" wrapText="1"/>
    </xf>
    <xf numFmtId="167" fontId="2" fillId="3" borderId="21" xfId="2" applyNumberFormat="1" applyFont="1" applyFill="1" applyBorder="1" applyAlignment="1">
      <alignment horizontal="justify" vertical="center" wrapText="1"/>
    </xf>
    <xf numFmtId="167" fontId="2" fillId="5" borderId="21" xfId="2" applyNumberFormat="1" applyFont="1" applyFill="1" applyBorder="1" applyAlignment="1">
      <alignment horizontal="justify" vertical="center" wrapText="1"/>
    </xf>
    <xf numFmtId="167" fontId="2" fillId="6" borderId="22" xfId="2" applyNumberFormat="1" applyFont="1" applyFill="1" applyBorder="1" applyAlignment="1">
      <alignment horizontal="justify" vertical="center" wrapText="1"/>
    </xf>
    <xf numFmtId="167" fontId="1" fillId="0" borderId="44" xfId="2" applyNumberFormat="1" applyFont="1" applyFill="1" applyBorder="1" applyAlignment="1">
      <alignment horizontal="justify" vertical="center" wrapText="1"/>
    </xf>
    <xf numFmtId="167" fontId="1" fillId="0" borderId="5" xfId="2" applyNumberFormat="1" applyFont="1" applyFill="1" applyBorder="1" applyAlignment="1">
      <alignment horizontal="justify" vertical="center" wrapText="1"/>
    </xf>
    <xf numFmtId="167" fontId="3" fillId="3" borderId="12" xfId="2" applyNumberFormat="1" applyFont="1" applyFill="1" applyBorder="1" applyAlignment="1">
      <alignment horizontal="justify" vertical="center" wrapText="1"/>
    </xf>
    <xf numFmtId="167" fontId="3" fillId="3" borderId="5" xfId="2" applyNumberFormat="1" applyFont="1" applyFill="1" applyBorder="1" applyAlignment="1">
      <alignment horizontal="justify" vertical="center" wrapText="1"/>
    </xf>
    <xf numFmtId="167" fontId="1" fillId="10" borderId="5" xfId="2" applyNumberFormat="1" applyFont="1" applyFill="1" applyBorder="1" applyAlignment="1">
      <alignment horizontal="justify" vertic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257174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1027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2"/>
  <sheetViews>
    <sheetView showGridLines="0" tabSelected="1" zoomScaleNormal="100" zoomScaleSheetLayoutView="100" workbookViewId="0">
      <selection activeCell="I19" sqref="I19"/>
    </sheetView>
  </sheetViews>
  <sheetFormatPr baseColWidth="10" defaultColWidth="10.85546875" defaultRowHeight="11.25" customHeight="1" x14ac:dyDescent="0.25"/>
  <cols>
    <col min="1" max="1" width="18.85546875" style="9" customWidth="1"/>
    <col min="2" max="2" width="14.7109375" style="9" customWidth="1"/>
    <col min="3" max="3" width="9.42578125" style="9" customWidth="1"/>
    <col min="4" max="4" width="16.5703125" style="9" customWidth="1"/>
    <col min="5" max="5" width="11" style="9" customWidth="1"/>
    <col min="6" max="6" width="15.7109375" style="9" customWidth="1"/>
    <col min="7" max="254" width="10.85546875" style="9" customWidth="1"/>
    <col min="255" max="16384" width="10.85546875" style="10"/>
  </cols>
  <sheetData>
    <row r="1" spans="1:6" ht="15" customHeight="1" x14ac:dyDescent="0.25">
      <c r="A1" s="8"/>
      <c r="B1" s="8"/>
      <c r="C1" s="8"/>
      <c r="D1" s="8"/>
      <c r="E1" s="8"/>
      <c r="F1" s="8"/>
    </row>
    <row r="2" spans="1:6" ht="15" customHeight="1" x14ac:dyDescent="0.25">
      <c r="A2" s="8"/>
      <c r="B2" s="8"/>
      <c r="C2" s="8"/>
      <c r="D2" s="8"/>
      <c r="E2" s="8"/>
      <c r="F2" s="8"/>
    </row>
    <row r="3" spans="1:6" ht="15" customHeight="1" x14ac:dyDescent="0.25">
      <c r="A3" s="8"/>
      <c r="B3" s="8"/>
      <c r="C3" s="8"/>
      <c r="D3" s="8"/>
      <c r="E3" s="8"/>
      <c r="F3" s="8"/>
    </row>
    <row r="4" spans="1:6" ht="15" customHeight="1" x14ac:dyDescent="0.25">
      <c r="A4" s="8"/>
      <c r="B4" s="8"/>
      <c r="C4" s="8"/>
      <c r="D4" s="8"/>
      <c r="E4" s="8"/>
      <c r="F4" s="8"/>
    </row>
    <row r="5" spans="1:6" ht="15" customHeight="1" x14ac:dyDescent="0.25">
      <c r="A5" s="8"/>
      <c r="B5" s="8"/>
      <c r="C5" s="8"/>
      <c r="D5" s="8"/>
      <c r="E5" s="8"/>
      <c r="F5" s="8"/>
    </row>
    <row r="6" spans="1:6" ht="15" customHeight="1" x14ac:dyDescent="0.25">
      <c r="A6" s="8"/>
      <c r="B6" s="8"/>
      <c r="C6" s="8"/>
      <c r="D6" s="8"/>
      <c r="E6" s="8"/>
      <c r="F6" s="8"/>
    </row>
    <row r="7" spans="1:6" ht="15" customHeight="1" x14ac:dyDescent="0.25">
      <c r="A7" s="11"/>
      <c r="B7" s="12"/>
      <c r="C7" s="8"/>
      <c r="D7" s="12"/>
      <c r="E7" s="12"/>
      <c r="F7" s="12"/>
    </row>
    <row r="8" spans="1:6" ht="12" customHeight="1" x14ac:dyDescent="0.25">
      <c r="A8" s="13" t="s">
        <v>0</v>
      </c>
      <c r="B8" s="14" t="s">
        <v>1</v>
      </c>
      <c r="C8" s="15"/>
      <c r="D8" s="106" t="s">
        <v>107</v>
      </c>
      <c r="E8" s="107"/>
      <c r="F8" s="16">
        <v>35000</v>
      </c>
    </row>
    <row r="9" spans="1:6" ht="25.5" x14ac:dyDescent="0.25">
      <c r="A9" s="17" t="s">
        <v>2</v>
      </c>
      <c r="B9" s="14" t="s">
        <v>98</v>
      </c>
      <c r="C9" s="15"/>
      <c r="D9" s="93" t="s">
        <v>3</v>
      </c>
      <c r="E9" s="94"/>
      <c r="F9" s="14" t="s">
        <v>15</v>
      </c>
    </row>
    <row r="10" spans="1:6" ht="12.75" x14ac:dyDescent="0.25">
      <c r="A10" s="17" t="s">
        <v>4</v>
      </c>
      <c r="B10" s="14" t="s">
        <v>118</v>
      </c>
      <c r="C10" s="15"/>
      <c r="D10" s="93" t="s">
        <v>108</v>
      </c>
      <c r="E10" s="94"/>
      <c r="F10" s="135">
        <v>600</v>
      </c>
    </row>
    <row r="11" spans="1:6" ht="15" customHeight="1" x14ac:dyDescent="0.25">
      <c r="A11" s="17" t="s">
        <v>5</v>
      </c>
      <c r="B11" s="14" t="s">
        <v>6</v>
      </c>
      <c r="C11" s="15"/>
      <c r="D11" s="108" t="s">
        <v>7</v>
      </c>
      <c r="E11" s="109"/>
      <c r="F11" s="124">
        <f>(F8*F10)</f>
        <v>21000000</v>
      </c>
    </row>
    <row r="12" spans="1:6" ht="12.75" x14ac:dyDescent="0.25">
      <c r="A12" s="17" t="s">
        <v>8</v>
      </c>
      <c r="B12" s="14" t="s">
        <v>9</v>
      </c>
      <c r="C12" s="15"/>
      <c r="D12" s="93" t="s">
        <v>10</v>
      </c>
      <c r="E12" s="94"/>
      <c r="F12" s="14" t="s">
        <v>11</v>
      </c>
    </row>
    <row r="13" spans="1:6" ht="25.5" x14ac:dyDescent="0.25">
      <c r="A13" s="17" t="s">
        <v>12</v>
      </c>
      <c r="B13" s="14" t="s">
        <v>13</v>
      </c>
      <c r="C13" s="15"/>
      <c r="D13" s="93" t="s">
        <v>14</v>
      </c>
      <c r="E13" s="94"/>
      <c r="F13" s="14" t="s">
        <v>15</v>
      </c>
    </row>
    <row r="14" spans="1:6" ht="12.75" x14ac:dyDescent="0.25">
      <c r="A14" s="17" t="s">
        <v>16</v>
      </c>
      <c r="B14" s="18">
        <v>45000</v>
      </c>
      <c r="C14" s="15"/>
      <c r="D14" s="93" t="s">
        <v>17</v>
      </c>
      <c r="E14" s="94"/>
      <c r="F14" s="14" t="s">
        <v>18</v>
      </c>
    </row>
    <row r="15" spans="1:6" ht="12" customHeight="1" x14ac:dyDescent="0.25">
      <c r="A15" s="19"/>
      <c r="B15" s="20"/>
      <c r="C15" s="12"/>
      <c r="D15" s="1"/>
      <c r="E15" s="1"/>
      <c r="F15" s="1"/>
    </row>
    <row r="16" spans="1:6" ht="12" customHeight="1" x14ac:dyDescent="0.25">
      <c r="A16" s="95" t="s">
        <v>19</v>
      </c>
      <c r="B16" s="96"/>
      <c r="C16" s="96"/>
      <c r="D16" s="96"/>
      <c r="E16" s="96"/>
      <c r="F16" s="96"/>
    </row>
    <row r="17" spans="1:254" ht="12" customHeight="1" x14ac:dyDescent="0.25">
      <c r="A17" s="21"/>
      <c r="B17" s="22"/>
      <c r="C17" s="22"/>
      <c r="D17" s="22"/>
      <c r="E17" s="22"/>
      <c r="F17" s="22"/>
    </row>
    <row r="18" spans="1:254" ht="12" customHeight="1" x14ac:dyDescent="0.25">
      <c r="A18" s="97" t="s">
        <v>20</v>
      </c>
      <c r="B18" s="98"/>
      <c r="C18" s="98"/>
      <c r="D18" s="98"/>
      <c r="E18" s="98"/>
      <c r="F18" s="99"/>
    </row>
    <row r="19" spans="1:254" s="7" customFormat="1" ht="24" customHeight="1" x14ac:dyDescent="0.25">
      <c r="A19" s="2" t="s">
        <v>21</v>
      </c>
      <c r="B19" s="2" t="s">
        <v>22</v>
      </c>
      <c r="C19" s="2" t="s">
        <v>23</v>
      </c>
      <c r="D19" s="2" t="s">
        <v>24</v>
      </c>
      <c r="E19" s="2" t="s">
        <v>25</v>
      </c>
      <c r="F19" s="2" t="s">
        <v>26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</row>
    <row r="20" spans="1:254" ht="12.75" x14ac:dyDescent="0.25">
      <c r="A20" s="14" t="s">
        <v>27</v>
      </c>
      <c r="B20" s="14" t="s">
        <v>28</v>
      </c>
      <c r="C20" s="23">
        <v>0.5</v>
      </c>
      <c r="D20" s="14" t="s">
        <v>29</v>
      </c>
      <c r="E20" s="124">
        <v>25000</v>
      </c>
      <c r="F20" s="124">
        <f>(C20*E20)</f>
        <v>12500</v>
      </c>
    </row>
    <row r="21" spans="1:254" ht="12.75" customHeight="1" x14ac:dyDescent="0.25">
      <c r="A21" s="14" t="s">
        <v>30</v>
      </c>
      <c r="B21" s="14" t="s">
        <v>28</v>
      </c>
      <c r="C21" s="23">
        <v>0.375</v>
      </c>
      <c r="D21" s="14" t="s">
        <v>31</v>
      </c>
      <c r="E21" s="124">
        <v>25000</v>
      </c>
      <c r="F21" s="124">
        <f t="shared" ref="F21:F23" si="0">(C21*E21)</f>
        <v>9375</v>
      </c>
    </row>
    <row r="22" spans="1:254" ht="12.75" x14ac:dyDescent="0.25">
      <c r="A22" s="14" t="s">
        <v>32</v>
      </c>
      <c r="B22" s="14" t="s">
        <v>28</v>
      </c>
      <c r="C22" s="23">
        <v>0.375</v>
      </c>
      <c r="D22" s="14" t="s">
        <v>33</v>
      </c>
      <c r="E22" s="124">
        <v>25000</v>
      </c>
      <c r="F22" s="124">
        <f t="shared" si="0"/>
        <v>9375</v>
      </c>
    </row>
    <row r="23" spans="1:254" ht="12.75" x14ac:dyDescent="0.25">
      <c r="A23" s="14" t="s">
        <v>34</v>
      </c>
      <c r="B23" s="14" t="s">
        <v>28</v>
      </c>
      <c r="C23" s="23">
        <v>0.375</v>
      </c>
      <c r="D23" s="14" t="s">
        <v>35</v>
      </c>
      <c r="E23" s="124">
        <v>25000</v>
      </c>
      <c r="F23" s="124">
        <f t="shared" si="0"/>
        <v>9375</v>
      </c>
    </row>
    <row r="24" spans="1:254" ht="12.75" x14ac:dyDescent="0.25">
      <c r="A24" s="14" t="s">
        <v>36</v>
      </c>
      <c r="B24" s="14" t="s">
        <v>28</v>
      </c>
      <c r="C24" s="23">
        <v>1</v>
      </c>
      <c r="D24" s="14" t="s">
        <v>37</v>
      </c>
      <c r="E24" s="124">
        <v>25000</v>
      </c>
      <c r="F24" s="124">
        <f>+C24*E24</f>
        <v>25000</v>
      </c>
    </row>
    <row r="25" spans="1:254" ht="12.75" x14ac:dyDescent="0.25">
      <c r="A25" s="14" t="s">
        <v>38</v>
      </c>
      <c r="B25" s="14" t="s">
        <v>28</v>
      </c>
      <c r="C25" s="23">
        <v>70</v>
      </c>
      <c r="D25" s="14" t="s">
        <v>37</v>
      </c>
      <c r="E25" s="124">
        <v>25000</v>
      </c>
      <c r="F25" s="124">
        <f>+C25*E25</f>
        <v>1750000</v>
      </c>
    </row>
    <row r="26" spans="1:254" ht="12.75" x14ac:dyDescent="0.25">
      <c r="A26" s="103" t="s">
        <v>117</v>
      </c>
      <c r="B26" s="104"/>
      <c r="C26" s="104"/>
      <c r="D26" s="104"/>
      <c r="E26" s="105"/>
      <c r="F26" s="134">
        <f>SUM(F20:F25)</f>
        <v>1815625</v>
      </c>
    </row>
    <row r="27" spans="1:254" ht="12" customHeight="1" x14ac:dyDescent="0.25">
      <c r="A27" s="21"/>
      <c r="B27" s="22"/>
      <c r="C27" s="22"/>
      <c r="D27" s="22"/>
      <c r="E27" s="24"/>
      <c r="F27" s="24"/>
    </row>
    <row r="28" spans="1:254" ht="12" customHeight="1" x14ac:dyDescent="0.25">
      <c r="A28" s="72" t="s">
        <v>39</v>
      </c>
      <c r="B28" s="73"/>
      <c r="C28" s="73"/>
      <c r="D28" s="73"/>
      <c r="E28" s="73"/>
      <c r="F28" s="74"/>
    </row>
    <row r="29" spans="1:254" s="7" customFormat="1" ht="24" customHeight="1" x14ac:dyDescent="0.25">
      <c r="A29" s="3" t="s">
        <v>21</v>
      </c>
      <c r="B29" s="3" t="s">
        <v>22</v>
      </c>
      <c r="C29" s="3" t="s">
        <v>23</v>
      </c>
      <c r="D29" s="3" t="s">
        <v>24</v>
      </c>
      <c r="E29" s="3" t="s">
        <v>25</v>
      </c>
      <c r="F29" s="3" t="s">
        <v>26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</row>
    <row r="30" spans="1:254" ht="12" customHeight="1" x14ac:dyDescent="0.25">
      <c r="A30" s="25" t="s">
        <v>40</v>
      </c>
      <c r="B30" s="25"/>
      <c r="C30" s="25"/>
      <c r="D30" s="25"/>
      <c r="E30" s="26"/>
      <c r="F30" s="26"/>
    </row>
    <row r="31" spans="1:254" ht="12.75" x14ac:dyDescent="0.25">
      <c r="A31" s="90" t="s">
        <v>41</v>
      </c>
      <c r="B31" s="91"/>
      <c r="C31" s="91"/>
      <c r="D31" s="91"/>
      <c r="E31" s="92"/>
      <c r="F31" s="27">
        <f>SUM(F30:F30)</f>
        <v>0</v>
      </c>
    </row>
    <row r="32" spans="1:254" ht="12" customHeight="1" x14ac:dyDescent="0.25">
      <c r="A32" s="28"/>
      <c r="B32" s="29"/>
      <c r="C32" s="29"/>
      <c r="D32" s="29"/>
      <c r="E32" s="30"/>
      <c r="F32" s="30"/>
    </row>
    <row r="33" spans="1:254" ht="12" customHeight="1" x14ac:dyDescent="0.25">
      <c r="A33" s="72" t="s">
        <v>42</v>
      </c>
      <c r="B33" s="73"/>
      <c r="C33" s="73"/>
      <c r="D33" s="73"/>
      <c r="E33" s="73"/>
      <c r="F33" s="74"/>
    </row>
    <row r="34" spans="1:254" ht="24" customHeight="1" x14ac:dyDescent="0.25">
      <c r="A34" s="31" t="s">
        <v>21</v>
      </c>
      <c r="B34" s="31" t="s">
        <v>22</v>
      </c>
      <c r="C34" s="31" t="s">
        <v>23</v>
      </c>
      <c r="D34" s="31" t="s">
        <v>24</v>
      </c>
      <c r="E34" s="31" t="s">
        <v>25</v>
      </c>
      <c r="F34" s="31" t="s">
        <v>26</v>
      </c>
    </row>
    <row r="35" spans="1:254" ht="12.75" customHeight="1" x14ac:dyDescent="0.25">
      <c r="A35" s="14" t="s">
        <v>43</v>
      </c>
      <c r="B35" s="14" t="s">
        <v>109</v>
      </c>
      <c r="C35" s="23">
        <v>0.125</v>
      </c>
      <c r="D35" s="14" t="s">
        <v>44</v>
      </c>
      <c r="E35" s="124">
        <v>280000</v>
      </c>
      <c r="F35" s="124">
        <f>E35*C35</f>
        <v>35000</v>
      </c>
      <c r="H35" s="32"/>
    </row>
    <row r="36" spans="1:254" ht="12.75" customHeight="1" x14ac:dyDescent="0.25">
      <c r="A36" s="14" t="s">
        <v>45</v>
      </c>
      <c r="B36" s="14" t="s">
        <v>109</v>
      </c>
      <c r="C36" s="23">
        <v>0.375</v>
      </c>
      <c r="D36" s="14" t="s">
        <v>46</v>
      </c>
      <c r="E36" s="124">
        <v>93333</v>
      </c>
      <c r="F36" s="124">
        <f t="shared" ref="F36:F39" si="1">E36*C36</f>
        <v>34999.875</v>
      </c>
      <c r="H36" s="32"/>
    </row>
    <row r="37" spans="1:254" ht="12.75" customHeight="1" x14ac:dyDescent="0.25">
      <c r="A37" s="14" t="s">
        <v>47</v>
      </c>
      <c r="B37" s="14" t="s">
        <v>109</v>
      </c>
      <c r="C37" s="23">
        <v>0.125</v>
      </c>
      <c r="D37" s="14" t="s">
        <v>48</v>
      </c>
      <c r="E37" s="124">
        <v>280000</v>
      </c>
      <c r="F37" s="124">
        <f t="shared" si="1"/>
        <v>35000</v>
      </c>
      <c r="H37" s="32"/>
    </row>
    <row r="38" spans="1:254" ht="12.75" customHeight="1" x14ac:dyDescent="0.25">
      <c r="A38" s="14" t="s">
        <v>104</v>
      </c>
      <c r="B38" s="14" t="s">
        <v>109</v>
      </c>
      <c r="C38" s="23">
        <v>0.125</v>
      </c>
      <c r="D38" s="14" t="s">
        <v>99</v>
      </c>
      <c r="E38" s="124">
        <v>280000</v>
      </c>
      <c r="F38" s="124">
        <f t="shared" si="1"/>
        <v>35000</v>
      </c>
      <c r="H38" s="32"/>
    </row>
    <row r="39" spans="1:254" ht="12.75" customHeight="1" x14ac:dyDescent="0.25">
      <c r="A39" s="14" t="s">
        <v>49</v>
      </c>
      <c r="B39" s="14" t="s">
        <v>109</v>
      </c>
      <c r="C39" s="23">
        <v>0.625</v>
      </c>
      <c r="D39" s="14" t="s">
        <v>50</v>
      </c>
      <c r="E39" s="124">
        <v>56000</v>
      </c>
      <c r="F39" s="124">
        <f t="shared" si="1"/>
        <v>35000</v>
      </c>
      <c r="H39" s="32"/>
    </row>
    <row r="40" spans="1:254" ht="12.75" x14ac:dyDescent="0.25">
      <c r="A40" s="100" t="s">
        <v>51</v>
      </c>
      <c r="B40" s="101"/>
      <c r="C40" s="101"/>
      <c r="D40" s="101"/>
      <c r="E40" s="102"/>
      <c r="F40" s="133">
        <f>SUM(F35:F39)</f>
        <v>174999.875</v>
      </c>
    </row>
    <row r="41" spans="1:254" ht="12" customHeight="1" x14ac:dyDescent="0.25">
      <c r="A41" s="28"/>
      <c r="B41" s="29"/>
      <c r="C41" s="29"/>
      <c r="D41" s="29"/>
      <c r="E41" s="30"/>
      <c r="F41" s="30"/>
    </row>
    <row r="42" spans="1:254" ht="12" customHeight="1" x14ac:dyDescent="0.25">
      <c r="A42" s="72" t="s">
        <v>52</v>
      </c>
      <c r="B42" s="73"/>
      <c r="C42" s="73"/>
      <c r="D42" s="73"/>
      <c r="E42" s="73"/>
      <c r="F42" s="74"/>
    </row>
    <row r="43" spans="1:254" s="7" customFormat="1" ht="24" customHeight="1" x14ac:dyDescent="0.25">
      <c r="A43" s="4" t="s">
        <v>53</v>
      </c>
      <c r="B43" s="4" t="s">
        <v>54</v>
      </c>
      <c r="C43" s="4" t="s">
        <v>55</v>
      </c>
      <c r="D43" s="4" t="s">
        <v>24</v>
      </c>
      <c r="E43" s="4" t="s">
        <v>25</v>
      </c>
      <c r="F43" s="4" t="s">
        <v>26</v>
      </c>
      <c r="G43" s="6"/>
      <c r="H43" s="6"/>
      <c r="I43" s="6"/>
      <c r="J43" s="65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</row>
    <row r="44" spans="1:254" ht="12.75" customHeight="1" x14ac:dyDescent="0.25">
      <c r="A44" s="66" t="s">
        <v>56</v>
      </c>
      <c r="B44" s="67"/>
      <c r="C44" s="67"/>
      <c r="D44" s="67"/>
      <c r="E44" s="67"/>
      <c r="F44" s="68"/>
      <c r="J44" s="33"/>
    </row>
    <row r="45" spans="1:254" ht="12.75" x14ac:dyDescent="0.25">
      <c r="A45" s="34" t="s">
        <v>57</v>
      </c>
      <c r="B45" s="34" t="s">
        <v>110</v>
      </c>
      <c r="C45" s="35">
        <v>8200</v>
      </c>
      <c r="D45" s="34" t="s">
        <v>50</v>
      </c>
      <c r="E45" s="132">
        <v>170</v>
      </c>
      <c r="F45" s="132">
        <f>(C45*E45)</f>
        <v>1394000</v>
      </c>
      <c r="H45" s="32"/>
    </row>
    <row r="46" spans="1:254" ht="12.75" customHeight="1" x14ac:dyDescent="0.25">
      <c r="A46" s="66" t="s">
        <v>58</v>
      </c>
      <c r="B46" s="67"/>
      <c r="C46" s="67"/>
      <c r="D46" s="67"/>
      <c r="E46" s="67"/>
      <c r="F46" s="68"/>
    </row>
    <row r="47" spans="1:254" ht="12.75" x14ac:dyDescent="0.25">
      <c r="A47" s="34" t="s">
        <v>103</v>
      </c>
      <c r="B47" s="34" t="s">
        <v>59</v>
      </c>
      <c r="C47" s="35">
        <v>700</v>
      </c>
      <c r="D47" s="34" t="s">
        <v>60</v>
      </c>
      <c r="E47" s="132">
        <v>1030</v>
      </c>
      <c r="F47" s="132">
        <f>(C47*E47)</f>
        <v>721000</v>
      </c>
    </row>
    <row r="48" spans="1:254" ht="12.75" x14ac:dyDescent="0.25">
      <c r="A48" s="34" t="s">
        <v>61</v>
      </c>
      <c r="B48" s="34" t="s">
        <v>59</v>
      </c>
      <c r="C48" s="35">
        <v>75</v>
      </c>
      <c r="D48" s="34" t="s">
        <v>62</v>
      </c>
      <c r="E48" s="132">
        <v>1890</v>
      </c>
      <c r="F48" s="132">
        <f>+E48*C48</f>
        <v>141750</v>
      </c>
    </row>
    <row r="49" spans="1:254" ht="12.75" customHeight="1" x14ac:dyDescent="0.25">
      <c r="A49" s="66" t="s">
        <v>63</v>
      </c>
      <c r="B49" s="67"/>
      <c r="C49" s="67"/>
      <c r="D49" s="67"/>
      <c r="E49" s="67"/>
      <c r="F49" s="68"/>
    </row>
    <row r="50" spans="1:254" ht="12.75" customHeight="1" x14ac:dyDescent="0.25">
      <c r="A50" s="34" t="s">
        <v>64</v>
      </c>
      <c r="B50" s="34" t="s">
        <v>59</v>
      </c>
      <c r="C50" s="35">
        <v>1</v>
      </c>
      <c r="D50" s="34" t="s">
        <v>65</v>
      </c>
      <c r="E50" s="132">
        <v>79640</v>
      </c>
      <c r="F50" s="132">
        <f>C50*E50</f>
        <v>79640</v>
      </c>
    </row>
    <row r="51" spans="1:254" ht="12.75" customHeight="1" x14ac:dyDescent="0.25">
      <c r="A51" s="34" t="s">
        <v>105</v>
      </c>
      <c r="B51" s="34" t="s">
        <v>59</v>
      </c>
      <c r="C51" s="35">
        <v>2.5</v>
      </c>
      <c r="D51" s="34" t="s">
        <v>66</v>
      </c>
      <c r="E51" s="132">
        <v>65000</v>
      </c>
      <c r="F51" s="132">
        <f>(C51*E51)</f>
        <v>162500</v>
      </c>
    </row>
    <row r="52" spans="1:254" ht="12.75" customHeight="1" x14ac:dyDescent="0.25">
      <c r="A52" s="66" t="s">
        <v>67</v>
      </c>
      <c r="B52" s="67"/>
      <c r="C52" s="67"/>
      <c r="D52" s="67"/>
      <c r="E52" s="67"/>
      <c r="F52" s="68"/>
    </row>
    <row r="53" spans="1:254" ht="12.75" customHeight="1" x14ac:dyDescent="0.25">
      <c r="A53" s="36" t="s">
        <v>68</v>
      </c>
      <c r="B53" s="37" t="s">
        <v>69</v>
      </c>
      <c r="C53" s="37">
        <v>1</v>
      </c>
      <c r="D53" s="37" t="s">
        <v>70</v>
      </c>
      <c r="E53" s="131">
        <v>20000</v>
      </c>
      <c r="F53" s="131">
        <f>C53*E53</f>
        <v>20000</v>
      </c>
    </row>
    <row r="54" spans="1:254" ht="13.5" customHeight="1" x14ac:dyDescent="0.25">
      <c r="A54" s="90" t="s">
        <v>71</v>
      </c>
      <c r="B54" s="91"/>
      <c r="C54" s="91"/>
      <c r="D54" s="91"/>
      <c r="E54" s="92"/>
      <c r="F54" s="27">
        <f>SUM(F44:F53)</f>
        <v>2518890</v>
      </c>
    </row>
    <row r="55" spans="1:254" ht="12" customHeight="1" x14ac:dyDescent="0.25">
      <c r="A55" s="28"/>
      <c r="B55" s="29"/>
      <c r="C55" s="29"/>
      <c r="D55" s="29"/>
      <c r="E55" s="30"/>
      <c r="F55" s="30"/>
    </row>
    <row r="56" spans="1:254" ht="12" customHeight="1" x14ac:dyDescent="0.25">
      <c r="A56" s="72" t="s">
        <v>72</v>
      </c>
      <c r="B56" s="73"/>
      <c r="C56" s="73"/>
      <c r="D56" s="73"/>
      <c r="E56" s="73"/>
      <c r="F56" s="74"/>
    </row>
    <row r="57" spans="1:254" s="7" customFormat="1" ht="24" customHeight="1" x14ac:dyDescent="0.25">
      <c r="A57" s="5" t="s">
        <v>73</v>
      </c>
      <c r="B57" s="5" t="s">
        <v>54</v>
      </c>
      <c r="C57" s="5" t="s">
        <v>55</v>
      </c>
      <c r="D57" s="5" t="s">
        <v>24</v>
      </c>
      <c r="E57" s="5" t="s">
        <v>25</v>
      </c>
      <c r="F57" s="5" t="s">
        <v>26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</row>
    <row r="58" spans="1:254" s="41" customFormat="1" ht="12.95" customHeight="1" x14ac:dyDescent="0.25">
      <c r="A58" s="38" t="s">
        <v>38</v>
      </c>
      <c r="B58" s="38" t="s">
        <v>110</v>
      </c>
      <c r="C58" s="39">
        <v>35000</v>
      </c>
      <c r="D58" s="38" t="s">
        <v>106</v>
      </c>
      <c r="E58" s="125">
        <v>200</v>
      </c>
      <c r="F58" s="125">
        <f>+E58*C58</f>
        <v>7000000</v>
      </c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</row>
    <row r="59" spans="1:254" s="41" customFormat="1" ht="12.95" customHeight="1" x14ac:dyDescent="0.25">
      <c r="A59" s="38" t="s">
        <v>102</v>
      </c>
      <c r="B59" s="38" t="s">
        <v>111</v>
      </c>
      <c r="C59" s="39">
        <v>2</v>
      </c>
      <c r="D59" s="38" t="s">
        <v>101</v>
      </c>
      <c r="E59" s="125">
        <v>130000</v>
      </c>
      <c r="F59" s="125">
        <f>+E59*C59</f>
        <v>260000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</row>
    <row r="60" spans="1:254" ht="12.75" x14ac:dyDescent="0.25">
      <c r="A60" s="38" t="s">
        <v>100</v>
      </c>
      <c r="B60" s="38" t="s">
        <v>112</v>
      </c>
      <c r="C60" s="39">
        <v>4</v>
      </c>
      <c r="D60" s="38" t="s">
        <v>101</v>
      </c>
      <c r="E60" s="125">
        <v>72000</v>
      </c>
      <c r="F60" s="125">
        <f>E60*C60</f>
        <v>288000</v>
      </c>
    </row>
    <row r="61" spans="1:254" ht="12.75" x14ac:dyDescent="0.25">
      <c r="A61" s="42" t="s">
        <v>74</v>
      </c>
      <c r="B61" s="43"/>
      <c r="C61" s="16"/>
      <c r="D61" s="43"/>
      <c r="E61" s="125">
        <v>0</v>
      </c>
      <c r="F61" s="125">
        <f t="shared" ref="F61" si="2">E61*C61</f>
        <v>0</v>
      </c>
    </row>
    <row r="62" spans="1:254" ht="13.5" customHeight="1" x14ac:dyDescent="0.25">
      <c r="A62" s="87" t="s">
        <v>75</v>
      </c>
      <c r="B62" s="88"/>
      <c r="C62" s="88"/>
      <c r="D62" s="88"/>
      <c r="E62" s="89"/>
      <c r="F62" s="126">
        <f>+F58+F60</f>
        <v>7288000</v>
      </c>
    </row>
    <row r="63" spans="1:254" ht="12" customHeight="1" x14ac:dyDescent="0.25">
      <c r="A63" s="44"/>
      <c r="B63" s="44"/>
      <c r="C63" s="44"/>
      <c r="D63" s="44"/>
      <c r="E63" s="45"/>
      <c r="F63" s="45"/>
    </row>
    <row r="64" spans="1:254" ht="12.75" x14ac:dyDescent="0.25">
      <c r="A64" s="84" t="s">
        <v>76</v>
      </c>
      <c r="B64" s="85"/>
      <c r="C64" s="85"/>
      <c r="D64" s="85"/>
      <c r="E64" s="86"/>
      <c r="F64" s="127">
        <f>F26+F40+F54+F62</f>
        <v>11797514.875</v>
      </c>
    </row>
    <row r="65" spans="1:6" ht="12" customHeight="1" x14ac:dyDescent="0.25">
      <c r="A65" s="78" t="s">
        <v>77</v>
      </c>
      <c r="B65" s="79"/>
      <c r="C65" s="79"/>
      <c r="D65" s="79"/>
      <c r="E65" s="80"/>
      <c r="F65" s="128">
        <f>F64*0.05</f>
        <v>589875.74375000002</v>
      </c>
    </row>
    <row r="66" spans="1:6" ht="12" customHeight="1" x14ac:dyDescent="0.25">
      <c r="A66" s="81" t="s">
        <v>78</v>
      </c>
      <c r="B66" s="82"/>
      <c r="C66" s="82"/>
      <c r="D66" s="82"/>
      <c r="E66" s="83"/>
      <c r="F66" s="129">
        <f>F65+F64</f>
        <v>12387390.61875</v>
      </c>
    </row>
    <row r="67" spans="1:6" ht="12" customHeight="1" x14ac:dyDescent="0.25">
      <c r="A67" s="78" t="s">
        <v>79</v>
      </c>
      <c r="B67" s="79"/>
      <c r="C67" s="79"/>
      <c r="D67" s="79"/>
      <c r="E67" s="80"/>
      <c r="F67" s="128">
        <f>F11</f>
        <v>21000000</v>
      </c>
    </row>
    <row r="68" spans="1:6" ht="12.75" x14ac:dyDescent="0.25">
      <c r="A68" s="75" t="s">
        <v>80</v>
      </c>
      <c r="B68" s="76"/>
      <c r="C68" s="76"/>
      <c r="D68" s="76"/>
      <c r="E68" s="77"/>
      <c r="F68" s="130">
        <f>F67-F66</f>
        <v>8612609.3812499996</v>
      </c>
    </row>
    <row r="69" spans="1:6" ht="12" customHeight="1" x14ac:dyDescent="0.25">
      <c r="A69" s="46" t="s">
        <v>81</v>
      </c>
      <c r="B69" s="47"/>
      <c r="C69" s="47"/>
      <c r="D69" s="47"/>
      <c r="E69" s="47"/>
      <c r="F69" s="48"/>
    </row>
    <row r="70" spans="1:6" ht="12.75" customHeight="1" thickBot="1" x14ac:dyDescent="0.3">
      <c r="A70" s="49"/>
      <c r="B70" s="47"/>
      <c r="C70" s="47"/>
      <c r="D70" s="47"/>
      <c r="E70" s="47"/>
      <c r="F70" s="48"/>
    </row>
    <row r="71" spans="1:6" ht="15" customHeight="1" x14ac:dyDescent="0.25">
      <c r="A71" s="113" t="s">
        <v>82</v>
      </c>
      <c r="B71" s="114"/>
      <c r="C71" s="114"/>
      <c r="D71" s="114"/>
      <c r="E71" s="115"/>
      <c r="F71" s="48"/>
    </row>
    <row r="72" spans="1:6" ht="12.75" customHeight="1" x14ac:dyDescent="0.25">
      <c r="A72" s="69" t="s">
        <v>83</v>
      </c>
      <c r="B72" s="70"/>
      <c r="C72" s="70"/>
      <c r="D72" s="70"/>
      <c r="E72" s="71"/>
      <c r="F72" s="48"/>
    </row>
    <row r="73" spans="1:6" ht="12.75" customHeight="1" x14ac:dyDescent="0.25">
      <c r="A73" s="69" t="s">
        <v>84</v>
      </c>
      <c r="B73" s="70"/>
      <c r="C73" s="70"/>
      <c r="D73" s="70"/>
      <c r="E73" s="71"/>
      <c r="F73" s="48"/>
    </row>
    <row r="74" spans="1:6" ht="12.75" customHeight="1" x14ac:dyDescent="0.25">
      <c r="A74" s="69" t="s">
        <v>85</v>
      </c>
      <c r="B74" s="70"/>
      <c r="C74" s="70"/>
      <c r="D74" s="70"/>
      <c r="E74" s="71"/>
      <c r="F74" s="48"/>
    </row>
    <row r="75" spans="1:6" ht="12.75" customHeight="1" x14ac:dyDescent="0.25">
      <c r="A75" s="69" t="s">
        <v>86</v>
      </c>
      <c r="B75" s="70"/>
      <c r="C75" s="70"/>
      <c r="D75" s="70"/>
      <c r="E75" s="71"/>
      <c r="F75" s="48"/>
    </row>
    <row r="76" spans="1:6" ht="12.75" customHeight="1" x14ac:dyDescent="0.25">
      <c r="A76" s="69" t="s">
        <v>87</v>
      </c>
      <c r="B76" s="70"/>
      <c r="C76" s="70"/>
      <c r="D76" s="70"/>
      <c r="E76" s="71"/>
      <c r="F76" s="48"/>
    </row>
    <row r="77" spans="1:6" ht="13.5" customHeight="1" thickBot="1" x14ac:dyDescent="0.3">
      <c r="A77" s="110" t="s">
        <v>88</v>
      </c>
      <c r="B77" s="111"/>
      <c r="C77" s="111"/>
      <c r="D77" s="111"/>
      <c r="E77" s="112"/>
      <c r="F77" s="48"/>
    </row>
    <row r="78" spans="1:6" ht="12.75" customHeight="1" x14ac:dyDescent="0.25">
      <c r="A78" s="49"/>
      <c r="B78" s="49"/>
      <c r="C78" s="49"/>
      <c r="D78" s="49"/>
      <c r="E78" s="49"/>
      <c r="F78" s="48"/>
    </row>
    <row r="79" spans="1:6" ht="15" customHeight="1" thickBot="1" x14ac:dyDescent="0.3">
      <c r="A79" s="120" t="s">
        <v>89</v>
      </c>
      <c r="B79" s="121"/>
      <c r="C79" s="122"/>
      <c r="D79" s="50"/>
      <c r="E79" s="50"/>
      <c r="F79" s="48"/>
    </row>
    <row r="80" spans="1:6" ht="12" customHeight="1" x14ac:dyDescent="0.25">
      <c r="A80" s="51" t="s">
        <v>73</v>
      </c>
      <c r="B80" s="52" t="s">
        <v>113</v>
      </c>
      <c r="C80" s="53" t="s">
        <v>90</v>
      </c>
      <c r="D80" s="50"/>
      <c r="E80" s="50"/>
      <c r="F80" s="48"/>
    </row>
    <row r="81" spans="1:6" ht="12" customHeight="1" x14ac:dyDescent="0.25">
      <c r="A81" s="54" t="s">
        <v>91</v>
      </c>
      <c r="B81" s="124">
        <f>F26</f>
        <v>1815625</v>
      </c>
      <c r="C81" s="55">
        <f>(B81/B87)</f>
        <v>0.146570416311229</v>
      </c>
      <c r="D81" s="50"/>
      <c r="E81" s="50"/>
      <c r="F81" s="48"/>
    </row>
    <row r="82" spans="1:6" ht="12" customHeight="1" x14ac:dyDescent="0.25">
      <c r="A82" s="54" t="s">
        <v>92</v>
      </c>
      <c r="B82" s="124">
        <f>F31</f>
        <v>0</v>
      </c>
      <c r="C82" s="55">
        <v>0</v>
      </c>
      <c r="D82" s="50"/>
      <c r="E82" s="50"/>
      <c r="F82" s="48"/>
    </row>
    <row r="83" spans="1:6" ht="12" customHeight="1" x14ac:dyDescent="0.25">
      <c r="A83" s="54" t="s">
        <v>93</v>
      </c>
      <c r="B83" s="124">
        <f>F40</f>
        <v>174999.875</v>
      </c>
      <c r="C83" s="55">
        <f>(B83/B87)</f>
        <v>1.4127258951139709E-2</v>
      </c>
      <c r="D83" s="50"/>
      <c r="E83" s="50"/>
      <c r="F83" s="48"/>
    </row>
    <row r="84" spans="1:6" ht="12" customHeight="1" x14ac:dyDescent="0.25">
      <c r="A84" s="54" t="s">
        <v>53</v>
      </c>
      <c r="B84" s="124">
        <f>F54</f>
        <v>2518890</v>
      </c>
      <c r="C84" s="55">
        <f>(B84/B87)</f>
        <v>0.2033430669561124</v>
      </c>
      <c r="D84" s="50"/>
      <c r="E84" s="50"/>
      <c r="F84" s="48"/>
    </row>
    <row r="85" spans="1:6" ht="12" customHeight="1" x14ac:dyDescent="0.25">
      <c r="A85" s="54" t="s">
        <v>94</v>
      </c>
      <c r="B85" s="124">
        <f>F62</f>
        <v>7288000</v>
      </c>
      <c r="C85" s="55">
        <f>(B85/B87)</f>
        <v>0.58834021016247129</v>
      </c>
      <c r="D85" s="56"/>
      <c r="E85" s="56"/>
      <c r="F85" s="48"/>
    </row>
    <row r="86" spans="1:6" ht="12" customHeight="1" x14ac:dyDescent="0.25">
      <c r="A86" s="54" t="s">
        <v>95</v>
      </c>
      <c r="B86" s="124">
        <f>F65</f>
        <v>589875.74375000002</v>
      </c>
      <c r="C86" s="55">
        <f>(B86/B87)</f>
        <v>4.7619047619047616E-2</v>
      </c>
      <c r="D86" s="56"/>
      <c r="E86" s="56"/>
      <c r="F86" s="48"/>
    </row>
    <row r="87" spans="1:6" ht="12.75" customHeight="1" thickBot="1" x14ac:dyDescent="0.3">
      <c r="A87" s="57" t="s">
        <v>114</v>
      </c>
      <c r="B87" s="123">
        <f>SUM(B81:B86)</f>
        <v>12387390.61875</v>
      </c>
      <c r="C87" s="58">
        <f>SUM(C81:C86)</f>
        <v>1</v>
      </c>
      <c r="D87" s="56"/>
      <c r="E87" s="56"/>
      <c r="F87" s="48"/>
    </row>
    <row r="88" spans="1:6" ht="12" customHeight="1" x14ac:dyDescent="0.25">
      <c r="A88" s="49"/>
      <c r="B88" s="47"/>
      <c r="C88" s="47"/>
      <c r="D88" s="47"/>
      <c r="E88" s="47"/>
      <c r="F88" s="48"/>
    </row>
    <row r="89" spans="1:6" ht="15.75" customHeight="1" thickBot="1" x14ac:dyDescent="0.3">
      <c r="A89" s="117" t="s">
        <v>96</v>
      </c>
      <c r="B89" s="118"/>
      <c r="C89" s="118"/>
      <c r="D89" s="119"/>
      <c r="E89" s="59"/>
      <c r="F89" s="48"/>
    </row>
    <row r="90" spans="1:6" ht="12.75" x14ac:dyDescent="0.25">
      <c r="A90" s="60" t="s">
        <v>115</v>
      </c>
      <c r="B90" s="61">
        <v>30000</v>
      </c>
      <c r="C90" s="61">
        <v>35000</v>
      </c>
      <c r="D90" s="62">
        <v>36000</v>
      </c>
      <c r="E90" s="63"/>
      <c r="F90" s="64"/>
    </row>
    <row r="91" spans="1:6" ht="13.5" thickBot="1" x14ac:dyDescent="0.3">
      <c r="A91" s="57" t="s">
        <v>116</v>
      </c>
      <c r="B91" s="123">
        <f>F66/B90</f>
        <v>412.913020625</v>
      </c>
      <c r="C91" s="123">
        <f>F66/C90</f>
        <v>353.92544624999999</v>
      </c>
      <c r="D91" s="123">
        <f>F66/D90</f>
        <v>344.09418385416666</v>
      </c>
      <c r="E91" s="63"/>
      <c r="F91" s="64"/>
    </row>
    <row r="92" spans="1:6" ht="12.75" customHeight="1" x14ac:dyDescent="0.25">
      <c r="A92" s="116" t="s">
        <v>97</v>
      </c>
      <c r="B92" s="116"/>
      <c r="C92" s="116"/>
      <c r="D92" s="116"/>
      <c r="E92" s="49"/>
      <c r="F92" s="49"/>
    </row>
  </sheetData>
  <mergeCells count="37">
    <mergeCell ref="A75:E75"/>
    <mergeCell ref="A76:E76"/>
    <mergeCell ref="A77:E77"/>
    <mergeCell ref="A71:E71"/>
    <mergeCell ref="A92:D92"/>
    <mergeCell ref="A89:D89"/>
    <mergeCell ref="A79:C79"/>
    <mergeCell ref="D12:E12"/>
    <mergeCell ref="D10:E10"/>
    <mergeCell ref="D9:E9"/>
    <mergeCell ref="D8:E8"/>
    <mergeCell ref="D13:E13"/>
    <mergeCell ref="D11:E11"/>
    <mergeCell ref="D14:E14"/>
    <mergeCell ref="A16:F16"/>
    <mergeCell ref="A44:F44"/>
    <mergeCell ref="A46:F46"/>
    <mergeCell ref="A49:F49"/>
    <mergeCell ref="A18:F18"/>
    <mergeCell ref="A28:F28"/>
    <mergeCell ref="A33:F33"/>
    <mergeCell ref="A42:F42"/>
    <mergeCell ref="A40:E40"/>
    <mergeCell ref="A31:E31"/>
    <mergeCell ref="A26:E26"/>
    <mergeCell ref="A52:F52"/>
    <mergeCell ref="A72:E72"/>
    <mergeCell ref="A73:E73"/>
    <mergeCell ref="A74:E74"/>
    <mergeCell ref="A56:F56"/>
    <mergeCell ref="A68:E68"/>
    <mergeCell ref="A67:E67"/>
    <mergeCell ref="A66:E66"/>
    <mergeCell ref="A65:E65"/>
    <mergeCell ref="A64:E64"/>
    <mergeCell ref="A62:E62"/>
    <mergeCell ref="A54:E54"/>
  </mergeCells>
  <printOptions horizontalCentered="1"/>
  <pageMargins left="0.74803149606299213" right="0.74803149606299213" top="0.98425196850393704" bottom="0.98425196850393704" header="0" footer="0"/>
  <pageSetup scale="9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MELON</vt:lpstr>
      <vt:lpstr>MELON!Área_de_impresión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2023-03-31T20:36:06Z</dcterms:modified>
  <cp:category/>
  <cp:contentStatus/>
</cp:coreProperties>
</file>