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MI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G25" i="1" s="1"/>
  <c r="F24" i="1"/>
  <c r="G24" i="1" s="1"/>
  <c r="F23" i="1"/>
  <c r="G23" i="1" s="1"/>
  <c r="F22" i="1"/>
  <c r="G22" i="1" s="1"/>
  <c r="F21" i="1"/>
  <c r="G21" i="1" s="1"/>
  <c r="G42" i="1"/>
  <c r="G48" i="1"/>
  <c r="G57" i="1"/>
  <c r="G56" i="1"/>
  <c r="G55" i="1"/>
  <c r="G54" i="1"/>
  <c r="G53" i="1"/>
  <c r="G52" i="1"/>
  <c r="G51" i="1"/>
  <c r="G49" i="1"/>
  <c r="G47" i="1"/>
  <c r="G46" i="1"/>
  <c r="G44" i="1"/>
  <c r="G43" i="1"/>
  <c r="G62" i="1" l="1"/>
  <c r="G63" i="1" s="1"/>
  <c r="C86" i="1" s="1"/>
  <c r="G26" i="1"/>
  <c r="G12" i="1"/>
  <c r="G68" i="1" s="1"/>
  <c r="G27" i="1" l="1"/>
  <c r="C82" i="1" s="1"/>
  <c r="G58" i="1"/>
  <c r="C85" i="1" s="1"/>
  <c r="G38" i="1"/>
  <c r="G65" i="1" l="1"/>
  <c r="G66" i="1" s="1"/>
  <c r="G67" i="1" l="1"/>
  <c r="D93" i="1" s="1"/>
  <c r="C87" i="1"/>
  <c r="E93" i="1" l="1"/>
  <c r="G69" i="1"/>
  <c r="C93" i="1"/>
  <c r="C88" i="1"/>
  <c r="D87" i="1" s="1"/>
  <c r="D85" i="1" l="1"/>
  <c r="D86" i="1"/>
  <c r="D84" i="1"/>
  <c r="D82" i="1"/>
  <c r="D88" i="1" l="1"/>
</calcChain>
</file>

<file path=xl/sharedStrings.xml><?xml version="1.0" encoding="utf-8"?>
<sst xmlns="http://schemas.openxmlformats.org/spreadsheetml/2006/main" count="159" uniqueCount="113">
  <si>
    <t>RUBRO O CULTIVO</t>
  </si>
  <si>
    <t>APICULTURA</t>
  </si>
  <si>
    <t>RENDIMIENTO (Kg /Apiario 100 colmenas.)</t>
  </si>
  <si>
    <t>VARIEDAD</t>
  </si>
  <si>
    <t>MIEL</t>
  </si>
  <si>
    <t>FECHA ESTIMADA  PRECIO VENTA</t>
  </si>
  <si>
    <t>TODO EL AÑO</t>
  </si>
  <si>
    <t>NIVEL TECNOLÓGICO</t>
  </si>
  <si>
    <t>MEDIO</t>
  </si>
  <si>
    <t>REGIÓN</t>
  </si>
  <si>
    <t>VALPARAÍSO</t>
  </si>
  <si>
    <t>INGRESO ESPERADO, con IVA ($)</t>
  </si>
  <si>
    <t>AGENCIA DE ÁREA</t>
  </si>
  <si>
    <t>DESTINO PRODUCCION</t>
  </si>
  <si>
    <t>MERCADO INTERNO</t>
  </si>
  <si>
    <t>COMUNA/LOCALIDAD</t>
  </si>
  <si>
    <t>TODAS LAS COMUNAS DEL ÁREA</t>
  </si>
  <si>
    <t>FECHA DE COSECHA</t>
  </si>
  <si>
    <t>FECHA PRECIO INSUMOS</t>
  </si>
  <si>
    <t>CONTINGENCIA</t>
  </si>
  <si>
    <t xml:space="preserve"> SEQUÍA , INCENDIOS, SANIDAD </t>
  </si>
  <si>
    <t>COSTOS DIRECTOS DE PRODUCCIÓN POR 100 COLMENAS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</si>
  <si>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</si>
  <si>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</si>
  <si>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</si>
  <si>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</si>
  <si>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</si>
  <si>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</si>
  <si>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</si>
  <si>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MATERIAL</t>
  </si>
  <si>
    <t>JH</t>
  </si>
  <si>
    <t>MARZO A MAYO</t>
  </si>
  <si>
    <t>FORMACIÓN NÚCLEOS</t>
  </si>
  <si>
    <t>SEPTIEMBRE A DICIEMBRE</t>
  </si>
  <si>
    <t>DESARROLLO DE FAMILIAS</t>
  </si>
  <si>
    <t>AGOSTO A OCTUBRE</t>
  </si>
  <si>
    <t>PREPARACIÓN DE APIARIOS</t>
  </si>
  <si>
    <t>PREPARACIÓN DE INVERNADA</t>
  </si>
  <si>
    <t>MARZO A ABRIL</t>
  </si>
  <si>
    <t>REVISIÓN EXTERNA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</si>
  <si>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</si>
  <si>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</si>
  <si>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</si>
  <si>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</si>
  <si>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</si>
  <si>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</si>
  <si>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</si>
  <si>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</si>
  <si>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</si>
  <si>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ALIMENTACIÓN DE INCENTIVO ( JARABE DE AZUCAR )</t>
  </si>
  <si>
    <t>LT</t>
  </si>
  <si>
    <t>JULIO A SEPTIEMBRE</t>
  </si>
  <si>
    <t>ALIMENTACIÓN DE MANTENCIÓN (TORTA PROTEICA)</t>
  </si>
  <si>
    <t>KG</t>
  </si>
  <si>
    <t>MARZO A JULIO</t>
  </si>
  <si>
    <t>REINAS</t>
  </si>
  <si>
    <t>U</t>
  </si>
  <si>
    <t>SANIDAD</t>
  </si>
  <si>
    <t>ANÁLISIS DE ENFERMEDADES</t>
  </si>
  <si>
    <t>ANUAL</t>
  </si>
  <si>
    <t>JULIO-AGOSTO A ABRIL-MAYO</t>
  </si>
  <si>
    <t>JULIO.AGOSTO</t>
  </si>
  <si>
    <t>AMIVAR (TRATAMIIENTO//COL)</t>
  </si>
  <si>
    <t>FEBRERO A MARZO</t>
  </si>
  <si>
    <t>COSECHA, POST-COSECHA Y TRANSHUMANCIA</t>
  </si>
  <si>
    <t>COSECHA</t>
  </si>
  <si>
    <t>J/H</t>
  </si>
  <si>
    <t>DICIEMBRE A ENERO</t>
  </si>
  <si>
    <t>EXTRACCIÓN DE MIEL</t>
  </si>
  <si>
    <t>ACOPIO DE MIEL</t>
  </si>
  <si>
    <t>ARRIENDO DE SITIO</t>
  </si>
  <si>
    <t>TRASLADO Y ALIMENTACIÓN</t>
  </si>
  <si>
    <t>MES</t>
  </si>
  <si>
    <t>FLETE EXTERNO</t>
  </si>
  <si>
    <t>IMPREVISTOS</t>
  </si>
  <si>
    <t>Subtotal Insumos</t>
  </si>
  <si>
    <t>OTROS</t>
  </si>
  <si>
    <t>Item</t>
  </si>
  <si>
    <t>SEGURO</t>
  </si>
  <si>
    <t>COLMENA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</si>
  <si>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</si>
  <si>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</si>
  <si>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</si>
  <si>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</si>
  <si>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</si>
  <si>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</si>
  <si>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</si>
  <si>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</si>
  <si>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</si>
  <si>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</si>
  <si>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</si>
  <si>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</si>
  <si>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</si>
  <si>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</si>
  <si>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</si>
  <si>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$/100 COL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</si>
  <si>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</si>
  <si>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</si>
  <si>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</si>
  <si>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</si>
  <si>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</si>
  <si>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</si>
  <si>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</si>
  <si>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($/Colmena)</t>
  </si>
  <si>
    <t>Unidades</t>
  </si>
  <si>
    <t>Rendimiento (Kg/100 Col)</t>
  </si>
  <si>
    <t>Costo unitario ($/KG) (*)</t>
  </si>
  <si>
    <t>(*): Este valor representa el valor mìnimo de venta del producto</t>
  </si>
  <si>
    <t>API - HERB ( TRATAMIENTO / 100 COL)</t>
  </si>
  <si>
    <t>ALUEN CAP (TRATAMIENTO/ 100 COL)</t>
  </si>
  <si>
    <t>PRECIO ESPERADO ($ / Kg  GRANEL)</t>
  </si>
  <si>
    <t>NOVIEMBRE- .ENERO</t>
  </si>
  <si>
    <t>LIMACHE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</si>
</sst>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8" fillId="0" borderId="22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3" fontId="19" fillId="0" borderId="22" xfId="0" applyNumberFormat="1" applyFont="1" applyFill="1" applyBorder="1" applyAlignment="1">
      <alignment vertical="center"/>
    </xf>
    <xf numFmtId="0" fontId="20" fillId="10" borderId="22" xfId="0" applyFont="1" applyFill="1" applyBorder="1" applyAlignment="1">
      <alignment vertical="center"/>
    </xf>
    <xf numFmtId="165" fontId="18" fillId="10" borderId="22" xfId="0" applyNumberFormat="1" applyFont="1" applyFill="1" applyBorder="1" applyAlignment="1">
      <alignment horizontal="center" vertical="center"/>
    </xf>
    <xf numFmtId="3" fontId="18" fillId="10" borderId="22" xfId="0" applyNumberFormat="1" applyFont="1" applyFill="1" applyBorder="1" applyAlignment="1">
      <alignment vertical="center"/>
    </xf>
    <xf numFmtId="0" fontId="18" fillId="10" borderId="22" xfId="0" applyFont="1" applyFill="1" applyBorder="1" applyAlignment="1">
      <alignment vertical="center"/>
    </xf>
    <xf numFmtId="3" fontId="18" fillId="10" borderId="22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2" fillId="10" borderId="56" xfId="0" applyFont="1" applyFill="1" applyBorder="1" applyAlignment="1">
      <alignment horizontal="left" vertical="center" wrapText="1"/>
    </xf>
    <xf numFmtId="0" fontId="22" fillId="10" borderId="56" xfId="0" applyFont="1" applyFill="1" applyBorder="1" applyAlignment="1">
      <alignment horizontal="center" vertical="center" wrapText="1"/>
    </xf>
    <xf numFmtId="0" fontId="12" fillId="0" borderId="54" xfId="0" applyNumberFormat="1" applyFont="1" applyFill="1" applyBorder="1" applyAlignment="1">
      <alignment vertical="center"/>
    </xf>
    <xf numFmtId="0" fontId="12" fillId="0" borderId="55" xfId="0" applyNumberFormat="1" applyFont="1" applyFill="1" applyBorder="1" applyAlignment="1">
      <alignment vertical="center"/>
    </xf>
    <xf numFmtId="167" fontId="12" fillId="0" borderId="39" xfId="0" applyNumberFormat="1" applyFont="1" applyFill="1" applyBorder="1" applyAlignment="1">
      <alignment vertical="center"/>
    </xf>
    <xf numFmtId="167" fontId="12" fillId="0" borderId="40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872490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28" zoomScale="123" zoomScaleNormal="100" workbookViewId="0">
      <selection activeCell="I48" sqref="I48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5.66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23.25" customHeight="1" x14ac:dyDescent="0.3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1500</v>
      </c>
    </row>
    <row r="10" spans="1:7" ht="38.25" customHeight="1" x14ac:dyDescent="0.3">
      <c r="A10" s="5"/>
      <c r="B10" s="10" t="s">
        <v>3</v>
      </c>
      <c r="C10" s="134" t="s">
        <v>4</v>
      </c>
      <c r="D10" s="11"/>
      <c r="E10" s="151" t="s">
        <v>5</v>
      </c>
      <c r="F10" s="152"/>
      <c r="G10" s="12" t="s">
        <v>6</v>
      </c>
    </row>
    <row r="11" spans="1:7" ht="18" customHeight="1" x14ac:dyDescent="0.3">
      <c r="A11" s="5"/>
      <c r="B11" s="10" t="s">
        <v>7</v>
      </c>
      <c r="C11" s="12" t="s">
        <v>8</v>
      </c>
      <c r="D11" s="11"/>
      <c r="E11" s="151" t="s">
        <v>110</v>
      </c>
      <c r="F11" s="152"/>
      <c r="G11" s="13">
        <v>3332</v>
      </c>
    </row>
    <row r="12" spans="1:7" ht="11.25" customHeight="1" x14ac:dyDescent="0.3">
      <c r="A12" s="5"/>
      <c r="B12" s="10" t="s">
        <v>9</v>
      </c>
      <c r="C12" s="14" t="s">
        <v>10</v>
      </c>
      <c r="D12" s="11"/>
      <c r="E12" s="141" t="s">
        <v>11</v>
      </c>
      <c r="F12" s="142"/>
      <c r="G12" s="15">
        <f>(G9*G11)</f>
        <v>4998000</v>
      </c>
    </row>
    <row r="13" spans="1:7" ht="12" customHeight="1" x14ac:dyDescent="0.3">
      <c r="A13" s="5"/>
      <c r="B13" s="10" t="s">
        <v>12</v>
      </c>
      <c r="C13" s="12" t="s">
        <v>112</v>
      </c>
      <c r="D13" s="11"/>
      <c r="E13" s="151" t="s">
        <v>13</v>
      </c>
      <c r="F13" s="152"/>
      <c r="G13" s="12" t="s">
        <v>14</v>
      </c>
    </row>
    <row r="14" spans="1:7" ht="13.5" customHeight="1" x14ac:dyDescent="0.3">
      <c r="A14" s="5"/>
      <c r="B14" s="10" t="s">
        <v>15</v>
      </c>
      <c r="C14" s="12" t="s">
        <v>16</v>
      </c>
      <c r="D14" s="11"/>
      <c r="E14" s="151" t="s">
        <v>17</v>
      </c>
      <c r="F14" s="152"/>
      <c r="G14" s="12" t="s">
        <v>111</v>
      </c>
    </row>
    <row r="15" spans="1:7" ht="35.25" customHeight="1" x14ac:dyDescent="0.3">
      <c r="A15" s="5"/>
      <c r="B15" s="10" t="s">
        <v>18</v>
      </c>
      <c r="C15" s="16">
        <v>44981</v>
      </c>
      <c r="D15" s="11"/>
      <c r="E15" s="155" t="s">
        <v>19</v>
      </c>
      <c r="F15" s="156"/>
      <c r="G15" s="14" t="s">
        <v>20</v>
      </c>
    </row>
    <row r="16" spans="1:7" ht="12" customHeight="1" x14ac:dyDescent="0.3">
      <c r="A16" s="2"/>
      <c r="B16" s="17"/>
      <c r="C16" s="18"/>
      <c r="D16" s="19"/>
      <c r="E16" s="20"/>
      <c r="F16" s="20"/>
      <c r="G16" s="21"/>
    </row>
    <row r="17" spans="1:7" ht="12" customHeight="1" x14ac:dyDescent="0.3">
      <c r="A17" s="22"/>
      <c r="B17" s="157" t="s">
        <v>21</v>
      </c>
      <c r="C17" s="158"/>
      <c r="D17" s="158"/>
      <c r="E17" s="158"/>
      <c r="F17" s="158"/>
      <c r="G17" s="158"/>
    </row>
    <row r="18" spans="1:7" ht="12" customHeight="1" x14ac:dyDescent="0.3">
      <c r="A18" s="2"/>
      <c r="B18" s="23"/>
      <c r="C18" s="24"/>
      <c r="D18" s="24"/>
      <c r="E18" s="24"/>
      <c r="F18" s="25"/>
      <c r="G18" s="25"/>
    </row>
    <row r="19" spans="1:7" ht="12" customHeight="1" x14ac:dyDescent="0.3">
      <c r="A19" s="5"/>
      <c r="B19" s="26" t="s">
        <v>22</v>
      </c>
      <c r="C19" s="27"/>
      <c r="D19" s="28"/>
      <c r="E19" s="28"/>
      <c r="F19" s="28"/>
      <c r="G19" s="28"/>
    </row>
    <row r="20" spans="1:7" ht="24" customHeight="1" x14ac:dyDescent="0.3">
      <c r="A20" s="22"/>
      <c r="B20" s="29" t="s">
        <v>23</v>
      </c>
      <c r="C20" s="29" t="s">
        <v>24</v>
      </c>
      <c r="D20" s="29" t="s">
        <v>25</v>
      </c>
      <c r="E20" s="29" t="s">
        <v>26</v>
      </c>
      <c r="F20" s="29" t="s">
        <v>27</v>
      </c>
      <c r="G20" s="29" t="s">
        <v>28</v>
      </c>
    </row>
    <row r="21" spans="1:7" ht="27.75" customHeight="1" x14ac:dyDescent="0.3">
      <c r="A21" s="22"/>
      <c r="B21" s="140" t="s">
        <v>29</v>
      </c>
      <c r="C21" s="30" t="s">
        <v>30</v>
      </c>
      <c r="D21" s="31">
        <v>5</v>
      </c>
      <c r="E21" s="140" t="s">
        <v>31</v>
      </c>
      <c r="F21" s="15">
        <f t="shared" ref="F21:F26" si="0">25000+(25000*0.06)</f>
        <v>26500</v>
      </c>
      <c r="G21" s="15">
        <f t="shared" ref="G21:G26" si="1">(D21*F21)</f>
        <v>132500</v>
      </c>
    </row>
    <row r="22" spans="1:7" ht="28.5" customHeight="1" x14ac:dyDescent="0.3">
      <c r="A22" s="22"/>
      <c r="B22" s="140" t="s">
        <v>32</v>
      </c>
      <c r="C22" s="30" t="s">
        <v>30</v>
      </c>
      <c r="D22" s="31">
        <v>5</v>
      </c>
      <c r="E22" s="140" t="s">
        <v>33</v>
      </c>
      <c r="F22" s="15">
        <f t="shared" si="0"/>
        <v>26500</v>
      </c>
      <c r="G22" s="15">
        <f t="shared" si="1"/>
        <v>132500</v>
      </c>
    </row>
    <row r="23" spans="1:7" ht="29.25" customHeight="1" x14ac:dyDescent="0.3">
      <c r="A23" s="22"/>
      <c r="B23" s="140" t="s">
        <v>34</v>
      </c>
      <c r="C23" s="30" t="s">
        <v>30</v>
      </c>
      <c r="D23" s="31">
        <v>15</v>
      </c>
      <c r="E23" s="140" t="s">
        <v>35</v>
      </c>
      <c r="F23" s="15">
        <f t="shared" si="0"/>
        <v>26500</v>
      </c>
      <c r="G23" s="15">
        <f t="shared" si="1"/>
        <v>397500</v>
      </c>
    </row>
    <row r="24" spans="1:7" ht="28.5" customHeight="1" x14ac:dyDescent="0.3">
      <c r="A24" s="22"/>
      <c r="B24" s="140" t="s">
        <v>36</v>
      </c>
      <c r="C24" s="30" t="s">
        <v>30</v>
      </c>
      <c r="D24" s="31">
        <v>5</v>
      </c>
      <c r="E24" s="140" t="s">
        <v>6</v>
      </c>
      <c r="F24" s="15">
        <f t="shared" si="0"/>
        <v>26500</v>
      </c>
      <c r="G24" s="15">
        <f t="shared" si="1"/>
        <v>132500</v>
      </c>
    </row>
    <row r="25" spans="1:7" ht="25.5" customHeight="1" x14ac:dyDescent="0.3">
      <c r="A25" s="22"/>
      <c r="B25" s="140" t="s">
        <v>37</v>
      </c>
      <c r="C25" s="30" t="s">
        <v>30</v>
      </c>
      <c r="D25" s="31">
        <v>5</v>
      </c>
      <c r="E25" s="140" t="s">
        <v>38</v>
      </c>
      <c r="F25" s="15">
        <f t="shared" si="0"/>
        <v>26500</v>
      </c>
      <c r="G25" s="15">
        <f t="shared" si="1"/>
        <v>132500</v>
      </c>
    </row>
    <row r="26" spans="1:7" ht="18" customHeight="1" x14ac:dyDescent="0.3">
      <c r="A26" s="22"/>
      <c r="B26" s="140" t="s">
        <v>39</v>
      </c>
      <c r="C26" s="30" t="s">
        <v>30</v>
      </c>
      <c r="D26" s="31">
        <v>3</v>
      </c>
      <c r="E26" s="140" t="s">
        <v>6</v>
      </c>
      <c r="F26" s="15">
        <f t="shared" si="0"/>
        <v>26500</v>
      </c>
      <c r="G26" s="15">
        <f t="shared" si="1"/>
        <v>79500</v>
      </c>
    </row>
    <row r="27" spans="1:7" ht="12.75" customHeight="1" x14ac:dyDescent="0.3">
      <c r="A27" s="22"/>
      <c r="B27" s="32" t="s">
        <v>40</v>
      </c>
      <c r="C27" s="33"/>
      <c r="D27" s="33"/>
      <c r="E27" s="33"/>
      <c r="F27" s="34"/>
      <c r="G27" s="35">
        <f>SUM(G24:G26)</f>
        <v>344500</v>
      </c>
    </row>
    <row r="28" spans="1:7" ht="12" customHeight="1" x14ac:dyDescent="0.3">
      <c r="A28" s="2"/>
      <c r="B28" s="23"/>
      <c r="C28" s="25"/>
      <c r="D28" s="25"/>
      <c r="E28" s="25"/>
      <c r="F28" s="36"/>
      <c r="G28" s="36"/>
    </row>
    <row r="29" spans="1:7" ht="12" customHeight="1" x14ac:dyDescent="0.3">
      <c r="A29" s="5"/>
      <c r="B29" s="37" t="s">
        <v>41</v>
      </c>
      <c r="C29" s="38"/>
      <c r="D29" s="39"/>
      <c r="E29" s="39"/>
      <c r="F29" s="40"/>
      <c r="G29" s="40"/>
    </row>
    <row r="30" spans="1:7" ht="24" customHeight="1" x14ac:dyDescent="0.3">
      <c r="A30" s="5"/>
      <c r="B30" s="41" t="s">
        <v>23</v>
      </c>
      <c r="C30" s="42" t="s">
        <v>24</v>
      </c>
      <c r="D30" s="42" t="s">
        <v>25</v>
      </c>
      <c r="E30" s="41" t="s">
        <v>26</v>
      </c>
      <c r="F30" s="42" t="s">
        <v>27</v>
      </c>
      <c r="G30" s="41" t="s">
        <v>28</v>
      </c>
    </row>
    <row r="31" spans="1:7" ht="12" customHeight="1" x14ac:dyDescent="0.3">
      <c r="A31" s="5"/>
      <c r="B31" s="43"/>
      <c r="C31" s="44"/>
      <c r="D31" s="44"/>
      <c r="E31" s="44"/>
      <c r="F31" s="43"/>
      <c r="G31" s="43"/>
    </row>
    <row r="32" spans="1:7" ht="12" customHeight="1" x14ac:dyDescent="0.3">
      <c r="A32" s="5"/>
      <c r="B32" s="45" t="s">
        <v>42</v>
      </c>
      <c r="C32" s="46"/>
      <c r="D32" s="46"/>
      <c r="E32" s="46"/>
      <c r="F32" s="47"/>
      <c r="G32" s="47"/>
    </row>
    <row r="33" spans="1:13" ht="12" customHeight="1" x14ac:dyDescent="0.3">
      <c r="A33" s="2"/>
      <c r="B33" s="48"/>
      <c r="C33" s="49"/>
      <c r="D33" s="49"/>
      <c r="E33" s="49"/>
      <c r="F33" s="50"/>
      <c r="G33" s="50"/>
    </row>
    <row r="34" spans="1:13" ht="12" customHeight="1" x14ac:dyDescent="0.3">
      <c r="A34" s="5"/>
      <c r="B34" s="37" t="s">
        <v>43</v>
      </c>
      <c r="C34" s="38"/>
      <c r="D34" s="39"/>
      <c r="E34" s="39"/>
      <c r="F34" s="40"/>
      <c r="G34" s="40"/>
    </row>
    <row r="35" spans="1:13" ht="24" customHeight="1" x14ac:dyDescent="0.3">
      <c r="A35" s="5"/>
      <c r="B35" s="51" t="s">
        <v>23</v>
      </c>
      <c r="C35" s="51" t="s">
        <v>24</v>
      </c>
      <c r="D35" s="51" t="s">
        <v>25</v>
      </c>
      <c r="E35" s="51" t="s">
        <v>26</v>
      </c>
      <c r="F35" s="52" t="s">
        <v>27</v>
      </c>
      <c r="G35" s="51" t="s">
        <v>28</v>
      </c>
    </row>
    <row r="36" spans="1:13" ht="12.75" customHeight="1" x14ac:dyDescent="0.3">
      <c r="A36" s="22"/>
      <c r="B36" s="140"/>
      <c r="C36" s="30"/>
      <c r="D36" s="31"/>
      <c r="E36" s="14"/>
      <c r="F36" s="15"/>
      <c r="G36" s="15"/>
    </row>
    <row r="37" spans="1:13" ht="12.75" customHeight="1" x14ac:dyDescent="0.3">
      <c r="A37" s="22"/>
      <c r="B37" s="140"/>
      <c r="C37" s="30"/>
      <c r="D37" s="31"/>
      <c r="E37" s="14"/>
      <c r="F37" s="15"/>
      <c r="G37" s="15"/>
    </row>
    <row r="38" spans="1:13" ht="12.75" customHeight="1" x14ac:dyDescent="0.3">
      <c r="A38" s="5"/>
      <c r="B38" s="53" t="s">
        <v>44</v>
      </c>
      <c r="C38" s="54"/>
      <c r="D38" s="54"/>
      <c r="E38" s="54"/>
      <c r="F38" s="55"/>
      <c r="G38" s="56">
        <f>SUM(G36:G37)</f>
        <v>0</v>
      </c>
    </row>
    <row r="39" spans="1:13" ht="12" customHeight="1" x14ac:dyDescent="0.3">
      <c r="A39" s="2"/>
      <c r="B39" s="48"/>
      <c r="C39" s="49"/>
      <c r="D39" s="49"/>
      <c r="E39" s="49"/>
      <c r="F39" s="50"/>
      <c r="G39" s="50"/>
    </row>
    <row r="40" spans="1:13" ht="12" customHeight="1" x14ac:dyDescent="0.3">
      <c r="A40" s="5"/>
      <c r="B40" s="37" t="s">
        <v>45</v>
      </c>
      <c r="C40" s="38"/>
      <c r="D40" s="39"/>
      <c r="E40" s="39"/>
      <c r="F40" s="40"/>
      <c r="G40" s="40"/>
    </row>
    <row r="41" spans="1:13" ht="24" customHeight="1" x14ac:dyDescent="0.3">
      <c r="A41" s="5"/>
      <c r="B41" s="52" t="s">
        <v>46</v>
      </c>
      <c r="C41" s="52" t="s">
        <v>47</v>
      </c>
      <c r="D41" s="52" t="s">
        <v>48</v>
      </c>
      <c r="E41" s="52" t="s">
        <v>26</v>
      </c>
      <c r="F41" s="52" t="s">
        <v>27</v>
      </c>
      <c r="G41" s="52" t="s">
        <v>28</v>
      </c>
      <c r="I41" s="121"/>
      <c r="J41" s="121"/>
      <c r="K41" s="121"/>
      <c r="L41" s="121"/>
      <c r="M41" s="121"/>
    </row>
    <row r="42" spans="1:13" ht="34.5" customHeight="1" x14ac:dyDescent="0.3">
      <c r="A42" s="22"/>
      <c r="B42" s="133" t="s">
        <v>49</v>
      </c>
      <c r="C42" s="135" t="s">
        <v>50</v>
      </c>
      <c r="D42" s="135">
        <v>225</v>
      </c>
      <c r="E42" s="135" t="s">
        <v>51</v>
      </c>
      <c r="F42" s="135">
        <v>360</v>
      </c>
      <c r="G42" s="135">
        <f>+F42*D42</f>
        <v>81000</v>
      </c>
      <c r="I42" s="122"/>
      <c r="J42" s="123"/>
      <c r="K42" s="124"/>
      <c r="L42" s="125"/>
      <c r="M42" s="126"/>
    </row>
    <row r="43" spans="1:13" ht="34.5" customHeight="1" x14ac:dyDescent="0.3">
      <c r="A43" s="22"/>
      <c r="B43" s="133" t="s">
        <v>52</v>
      </c>
      <c r="C43" s="135" t="s">
        <v>53</v>
      </c>
      <c r="D43" s="135">
        <v>100</v>
      </c>
      <c r="E43" s="135" t="s">
        <v>54</v>
      </c>
      <c r="F43" s="135">
        <v>1200</v>
      </c>
      <c r="G43" s="135">
        <f>+F43*D43</f>
        <v>120000</v>
      </c>
      <c r="I43" s="122"/>
      <c r="J43" s="123"/>
      <c r="K43" s="124"/>
      <c r="L43" s="125"/>
      <c r="M43" s="126"/>
    </row>
    <row r="44" spans="1:13" ht="20.399999999999999" customHeight="1" x14ac:dyDescent="0.3">
      <c r="A44" s="22"/>
      <c r="B44" s="133" t="s">
        <v>55</v>
      </c>
      <c r="C44" s="135" t="s">
        <v>56</v>
      </c>
      <c r="D44" s="135">
        <v>50</v>
      </c>
      <c r="E44" s="135" t="s">
        <v>33</v>
      </c>
      <c r="F44" s="135">
        <v>11000</v>
      </c>
      <c r="G44" s="135">
        <f>+F44*D44</f>
        <v>550000</v>
      </c>
      <c r="I44" s="122"/>
      <c r="J44" s="123"/>
      <c r="K44" s="124"/>
      <c r="L44" s="125"/>
      <c r="M44" s="126"/>
    </row>
    <row r="45" spans="1:13" ht="12.75" customHeight="1" x14ac:dyDescent="0.3">
      <c r="A45" s="22"/>
      <c r="B45" s="133" t="s">
        <v>57</v>
      </c>
      <c r="C45" s="135"/>
      <c r="D45" s="135"/>
      <c r="E45" s="135"/>
      <c r="F45" s="135"/>
      <c r="G45" s="135"/>
      <c r="I45" s="122"/>
      <c r="J45" s="123"/>
      <c r="K45" s="124"/>
      <c r="L45" s="125"/>
      <c r="M45" s="126"/>
    </row>
    <row r="46" spans="1:13" ht="21" customHeight="1" x14ac:dyDescent="0.3">
      <c r="A46" s="22"/>
      <c r="B46" s="133" t="s">
        <v>58</v>
      </c>
      <c r="C46" s="135" t="s">
        <v>56</v>
      </c>
      <c r="D46" s="135">
        <v>20</v>
      </c>
      <c r="E46" s="135" t="s">
        <v>59</v>
      </c>
      <c r="F46" s="135">
        <v>3500</v>
      </c>
      <c r="G46" s="135">
        <f>+F46*D46</f>
        <v>70000</v>
      </c>
      <c r="I46" s="122"/>
      <c r="J46" s="123"/>
      <c r="K46" s="124"/>
      <c r="L46" s="125"/>
      <c r="M46" s="126"/>
    </row>
    <row r="47" spans="1:13" ht="41.25" customHeight="1" x14ac:dyDescent="0.3">
      <c r="A47" s="22"/>
      <c r="B47" s="143" t="s">
        <v>108</v>
      </c>
      <c r="C47" s="144" t="s">
        <v>56</v>
      </c>
      <c r="D47" s="144">
        <v>100</v>
      </c>
      <c r="E47" s="144" t="s">
        <v>60</v>
      </c>
      <c r="F47" s="144">
        <v>1875</v>
      </c>
      <c r="G47" s="135">
        <f>+F47*D47</f>
        <v>187500</v>
      </c>
      <c r="I47" s="122"/>
      <c r="J47" s="123"/>
      <c r="K47" s="124"/>
      <c r="L47" s="125"/>
      <c r="M47" s="126"/>
    </row>
    <row r="48" spans="1:13" ht="34.5" customHeight="1" x14ac:dyDescent="0.3">
      <c r="A48" s="22"/>
      <c r="B48" s="133" t="s">
        <v>109</v>
      </c>
      <c r="C48" s="135" t="s">
        <v>56</v>
      </c>
      <c r="D48" s="135">
        <v>100</v>
      </c>
      <c r="E48" s="135" t="s">
        <v>61</v>
      </c>
      <c r="F48" s="135">
        <v>1800</v>
      </c>
      <c r="G48" s="135">
        <f>+F48*D48</f>
        <v>180000</v>
      </c>
      <c r="I48" s="122"/>
      <c r="J48" s="123"/>
      <c r="K48" s="124"/>
      <c r="L48" s="125"/>
      <c r="M48" s="126"/>
    </row>
    <row r="49" spans="1:13" ht="30.75" customHeight="1" x14ac:dyDescent="0.3">
      <c r="A49" s="22"/>
      <c r="B49" s="133" t="s">
        <v>62</v>
      </c>
      <c r="C49" s="135" t="s">
        <v>56</v>
      </c>
      <c r="D49" s="135">
        <v>100</v>
      </c>
      <c r="E49" s="135" t="s">
        <v>63</v>
      </c>
      <c r="F49" s="135">
        <v>2379</v>
      </c>
      <c r="G49" s="135">
        <f>+F49*D49</f>
        <v>237900</v>
      </c>
      <c r="I49" s="122"/>
      <c r="J49" s="123"/>
      <c r="K49" s="124"/>
      <c r="L49" s="125"/>
      <c r="M49" s="126"/>
    </row>
    <row r="50" spans="1:13" ht="21.6" customHeight="1" x14ac:dyDescent="0.3">
      <c r="A50" s="22"/>
      <c r="B50" s="133" t="s">
        <v>64</v>
      </c>
      <c r="C50" s="135"/>
      <c r="D50" s="135"/>
      <c r="E50" s="135"/>
      <c r="F50" s="135"/>
      <c r="G50" s="135"/>
      <c r="I50" s="122"/>
      <c r="J50" s="123"/>
      <c r="K50" s="124"/>
      <c r="L50" s="125"/>
      <c r="M50" s="126"/>
    </row>
    <row r="51" spans="1:13" ht="12.75" customHeight="1" x14ac:dyDescent="0.3">
      <c r="A51" s="22"/>
      <c r="B51" s="141" t="s">
        <v>65</v>
      </c>
      <c r="C51" s="57" t="s">
        <v>66</v>
      </c>
      <c r="D51" s="136">
        <v>6.2</v>
      </c>
      <c r="E51" s="57" t="s">
        <v>67</v>
      </c>
      <c r="F51" s="137">
        <v>20000</v>
      </c>
      <c r="G51" s="137">
        <f>+D51*F51</f>
        <v>124000</v>
      </c>
      <c r="I51" s="122"/>
      <c r="J51" s="123"/>
      <c r="K51" s="124"/>
      <c r="L51" s="125"/>
      <c r="M51" s="126"/>
    </row>
    <row r="52" spans="1:13" ht="12.75" customHeight="1" x14ac:dyDescent="0.3">
      <c r="A52" s="22"/>
      <c r="B52" s="141" t="s">
        <v>68</v>
      </c>
      <c r="C52" s="59" t="s">
        <v>53</v>
      </c>
      <c r="D52" s="59">
        <v>1800</v>
      </c>
      <c r="E52" s="59" t="s">
        <v>67</v>
      </c>
      <c r="F52" s="137">
        <v>206</v>
      </c>
      <c r="G52" s="137">
        <f t="shared" ref="G52:G57" si="2">+D52*F52</f>
        <v>370800</v>
      </c>
      <c r="I52" s="122"/>
      <c r="J52" s="123"/>
      <c r="K52" s="124"/>
      <c r="L52" s="125"/>
      <c r="M52" s="126"/>
    </row>
    <row r="53" spans="1:13" ht="12.75" customHeight="1" x14ac:dyDescent="0.3">
      <c r="A53" s="22"/>
      <c r="B53" s="141" t="s">
        <v>69</v>
      </c>
      <c r="C53" s="57" t="s">
        <v>66</v>
      </c>
      <c r="D53" s="136">
        <v>5</v>
      </c>
      <c r="E53" s="57" t="s">
        <v>67</v>
      </c>
      <c r="F53" s="137">
        <v>20000</v>
      </c>
      <c r="G53" s="137">
        <f t="shared" si="2"/>
        <v>100000</v>
      </c>
      <c r="I53" s="127"/>
      <c r="J53" s="125"/>
      <c r="K53" s="128"/>
      <c r="L53" s="125"/>
      <c r="M53" s="129"/>
    </row>
    <row r="54" spans="1:13" ht="12.75" customHeight="1" x14ac:dyDescent="0.3">
      <c r="A54" s="22"/>
      <c r="B54" s="141" t="s">
        <v>70</v>
      </c>
      <c r="C54" s="57" t="s">
        <v>56</v>
      </c>
      <c r="D54" s="136">
        <v>100</v>
      </c>
      <c r="E54" s="57" t="s">
        <v>59</v>
      </c>
      <c r="F54" s="137">
        <v>1545</v>
      </c>
      <c r="G54" s="137">
        <f t="shared" si="2"/>
        <v>154500</v>
      </c>
      <c r="I54" s="130"/>
      <c r="J54" s="123"/>
      <c r="K54" s="128"/>
      <c r="L54" s="125"/>
      <c r="M54" s="129"/>
    </row>
    <row r="55" spans="1:13" ht="12.75" customHeight="1" x14ac:dyDescent="0.3">
      <c r="A55" s="22"/>
      <c r="B55" s="141" t="s">
        <v>71</v>
      </c>
      <c r="C55" s="59" t="s">
        <v>72</v>
      </c>
      <c r="D55" s="59">
        <v>3</v>
      </c>
      <c r="E55" s="59" t="s">
        <v>38</v>
      </c>
      <c r="F55" s="137">
        <v>80000</v>
      </c>
      <c r="G55" s="137">
        <f t="shared" si="2"/>
        <v>240000</v>
      </c>
      <c r="I55" s="130"/>
      <c r="J55" s="123"/>
      <c r="K55" s="131"/>
      <c r="L55" s="125"/>
      <c r="M55" s="129"/>
    </row>
    <row r="56" spans="1:13" ht="12.75" customHeight="1" x14ac:dyDescent="0.3">
      <c r="A56" s="22"/>
      <c r="B56" s="141" t="s">
        <v>73</v>
      </c>
      <c r="C56" s="57" t="s">
        <v>56</v>
      </c>
      <c r="D56" s="136">
        <v>3</v>
      </c>
      <c r="E56" s="57" t="s">
        <v>38</v>
      </c>
      <c r="F56" s="137">
        <v>80000</v>
      </c>
      <c r="G56" s="137">
        <f t="shared" si="2"/>
        <v>240000</v>
      </c>
      <c r="I56" s="130"/>
      <c r="J56" s="123"/>
      <c r="K56" s="131"/>
      <c r="L56" s="125"/>
      <c r="M56" s="129"/>
    </row>
    <row r="57" spans="1:13" ht="12.75" customHeight="1" x14ac:dyDescent="0.3">
      <c r="A57" s="22"/>
      <c r="B57" s="141" t="s">
        <v>74</v>
      </c>
      <c r="C57" s="57" t="s">
        <v>56</v>
      </c>
      <c r="D57" s="136">
        <v>5</v>
      </c>
      <c r="E57" s="57" t="s">
        <v>59</v>
      </c>
      <c r="F57" s="137">
        <v>55000</v>
      </c>
      <c r="G57" s="137">
        <f t="shared" si="2"/>
        <v>275000</v>
      </c>
      <c r="I57" s="130"/>
      <c r="J57" s="123"/>
      <c r="K57" s="131"/>
      <c r="L57" s="125"/>
      <c r="M57" s="129"/>
    </row>
    <row r="58" spans="1:13" ht="13.5" customHeight="1" x14ac:dyDescent="0.3">
      <c r="A58" s="5"/>
      <c r="B58" s="60" t="s">
        <v>75</v>
      </c>
      <c r="C58" s="61"/>
      <c r="D58" s="61"/>
      <c r="E58" s="61"/>
      <c r="F58" s="62"/>
      <c r="G58" s="138">
        <f>SUM(G42:G57)</f>
        <v>2930700</v>
      </c>
      <c r="I58" s="130"/>
      <c r="J58" s="125"/>
      <c r="K58" s="131"/>
      <c r="L58" s="125"/>
      <c r="M58" s="129"/>
    </row>
    <row r="59" spans="1:13" ht="12" customHeight="1" x14ac:dyDescent="0.3">
      <c r="A59" s="2"/>
      <c r="B59" s="48"/>
      <c r="C59" s="49"/>
      <c r="D59" s="49"/>
      <c r="E59" s="63"/>
      <c r="F59" s="50"/>
      <c r="G59" s="50"/>
      <c r="I59" s="130"/>
      <c r="J59" s="125"/>
      <c r="K59" s="131"/>
      <c r="L59" s="125"/>
      <c r="M59" s="132"/>
    </row>
    <row r="60" spans="1:13" ht="12" customHeight="1" x14ac:dyDescent="0.3">
      <c r="A60" s="5"/>
      <c r="B60" s="37" t="s">
        <v>76</v>
      </c>
      <c r="C60" s="38"/>
      <c r="D60" s="39"/>
      <c r="E60" s="39"/>
      <c r="F60" s="40"/>
      <c r="G60" s="40"/>
      <c r="I60" s="130"/>
      <c r="J60" s="125"/>
      <c r="K60" s="131"/>
      <c r="L60" s="125"/>
      <c r="M60" s="129"/>
    </row>
    <row r="61" spans="1:13" ht="24" customHeight="1" x14ac:dyDescent="0.3">
      <c r="A61" s="5"/>
      <c r="B61" s="51" t="s">
        <v>77</v>
      </c>
      <c r="C61" s="52" t="s">
        <v>47</v>
      </c>
      <c r="D61" s="52" t="s">
        <v>48</v>
      </c>
      <c r="E61" s="51" t="s">
        <v>26</v>
      </c>
      <c r="F61" s="52" t="s">
        <v>27</v>
      </c>
      <c r="G61" s="51" t="s">
        <v>28</v>
      </c>
      <c r="I61" s="130"/>
      <c r="J61" s="125"/>
      <c r="K61" s="128"/>
      <c r="L61" s="125"/>
      <c r="M61" s="129"/>
    </row>
    <row r="62" spans="1:13" ht="12.75" customHeight="1" x14ac:dyDescent="0.3">
      <c r="A62" s="22"/>
      <c r="B62" s="140" t="s">
        <v>78</v>
      </c>
      <c r="C62" s="57" t="s">
        <v>79</v>
      </c>
      <c r="D62" s="58">
        <v>100</v>
      </c>
      <c r="E62" s="30" t="s">
        <v>59</v>
      </c>
      <c r="F62" s="64">
        <v>1200</v>
      </c>
      <c r="G62" s="58">
        <f>(D62*F62)</f>
        <v>120000</v>
      </c>
      <c r="I62" s="130"/>
      <c r="J62" s="125"/>
      <c r="K62" s="128"/>
      <c r="L62" s="125"/>
      <c r="M62" s="129"/>
    </row>
    <row r="63" spans="1:13" ht="13.5" customHeight="1" x14ac:dyDescent="0.3">
      <c r="A63" s="5"/>
      <c r="B63" s="65" t="s">
        <v>80</v>
      </c>
      <c r="C63" s="66"/>
      <c r="D63" s="66"/>
      <c r="E63" s="66"/>
      <c r="F63" s="67"/>
      <c r="G63" s="68">
        <f>SUM(G62)</f>
        <v>120000</v>
      </c>
      <c r="I63" s="130"/>
      <c r="J63" s="125"/>
      <c r="K63" s="131"/>
      <c r="L63" s="125"/>
      <c r="M63" s="129"/>
    </row>
    <row r="64" spans="1:13" ht="12" customHeight="1" x14ac:dyDescent="0.3">
      <c r="A64" s="2"/>
      <c r="B64" s="84"/>
      <c r="C64" s="84"/>
      <c r="D64" s="84"/>
      <c r="E64" s="84"/>
      <c r="F64" s="85"/>
      <c r="G64" s="85"/>
      <c r="I64" s="121"/>
      <c r="J64" s="121"/>
      <c r="K64" s="121"/>
      <c r="L64" s="121"/>
      <c r="M64" s="121"/>
    </row>
    <row r="65" spans="1:13" ht="12" customHeight="1" x14ac:dyDescent="0.3">
      <c r="A65" s="81"/>
      <c r="B65" s="86" t="s">
        <v>81</v>
      </c>
      <c r="C65" s="87"/>
      <c r="D65" s="87"/>
      <c r="E65" s="87"/>
      <c r="F65" s="87"/>
      <c r="G65" s="88">
        <f>G27+G38+G58+G63</f>
        <v>3395200</v>
      </c>
      <c r="I65" s="121"/>
      <c r="J65" s="121"/>
      <c r="K65" s="121"/>
      <c r="L65" s="121"/>
      <c r="M65" s="121"/>
    </row>
    <row r="66" spans="1:13" ht="12" customHeight="1" x14ac:dyDescent="0.3">
      <c r="A66" s="81"/>
      <c r="B66" s="89" t="s">
        <v>82</v>
      </c>
      <c r="C66" s="70"/>
      <c r="D66" s="70"/>
      <c r="E66" s="70"/>
      <c r="F66" s="70"/>
      <c r="G66" s="90">
        <f>G65*0.05</f>
        <v>169760</v>
      </c>
      <c r="I66" s="121"/>
      <c r="J66" s="121"/>
      <c r="K66" s="121"/>
      <c r="L66" s="121"/>
      <c r="M66" s="121"/>
    </row>
    <row r="67" spans="1:13" ht="12" customHeight="1" x14ac:dyDescent="0.3">
      <c r="A67" s="81"/>
      <c r="B67" s="91" t="s">
        <v>83</v>
      </c>
      <c r="C67" s="69"/>
      <c r="D67" s="69"/>
      <c r="E67" s="69"/>
      <c r="F67" s="69"/>
      <c r="G67" s="92">
        <f>G66+G65</f>
        <v>3564960</v>
      </c>
    </row>
    <row r="68" spans="1:13" ht="12" customHeight="1" x14ac:dyDescent="0.3">
      <c r="A68" s="81"/>
      <c r="B68" s="89" t="s">
        <v>84</v>
      </c>
      <c r="C68" s="70"/>
      <c r="D68" s="70"/>
      <c r="E68" s="70"/>
      <c r="F68" s="70"/>
      <c r="G68" s="90">
        <f>G12</f>
        <v>4998000</v>
      </c>
    </row>
    <row r="69" spans="1:13" ht="12" customHeight="1" x14ac:dyDescent="0.3">
      <c r="A69" s="81"/>
      <c r="B69" s="93" t="s">
        <v>85</v>
      </c>
      <c r="C69" s="94"/>
      <c r="D69" s="94"/>
      <c r="E69" s="94"/>
      <c r="F69" s="94"/>
      <c r="G69" s="95">
        <f>G68-G67</f>
        <v>1433040</v>
      </c>
    </row>
    <row r="70" spans="1:13" ht="12" customHeight="1" x14ac:dyDescent="0.3">
      <c r="A70" s="81"/>
      <c r="B70" s="82" t="s">
        <v>86</v>
      </c>
      <c r="C70" s="83"/>
      <c r="D70" s="83"/>
      <c r="E70" s="83"/>
      <c r="F70" s="83"/>
      <c r="G70" s="78"/>
    </row>
    <row r="71" spans="1:13" ht="12.75" customHeight="1" thickBot="1" x14ac:dyDescent="0.35">
      <c r="A71" s="81"/>
      <c r="B71" s="96"/>
      <c r="C71" s="83"/>
      <c r="D71" s="83"/>
      <c r="E71" s="83"/>
      <c r="F71" s="83"/>
      <c r="G71" s="78"/>
    </row>
    <row r="72" spans="1:13" ht="12" customHeight="1" x14ac:dyDescent="0.3">
      <c r="A72" s="81"/>
      <c r="B72" s="108" t="s">
        <v>87</v>
      </c>
      <c r="C72" s="109"/>
      <c r="D72" s="109"/>
      <c r="E72" s="109"/>
      <c r="F72" s="110"/>
      <c r="G72" s="78"/>
    </row>
    <row r="73" spans="1:13" ht="12" customHeight="1" x14ac:dyDescent="0.3">
      <c r="A73" s="81"/>
      <c r="B73" s="111" t="s">
        <v>88</v>
      </c>
      <c r="C73" s="80"/>
      <c r="D73" s="80"/>
      <c r="E73" s="80"/>
      <c r="F73" s="112"/>
      <c r="G73" s="78"/>
    </row>
    <row r="74" spans="1:13" ht="12" customHeight="1" x14ac:dyDescent="0.3">
      <c r="A74" s="81"/>
      <c r="B74" s="111" t="s">
        <v>89</v>
      </c>
      <c r="C74" s="80"/>
      <c r="D74" s="80"/>
      <c r="E74" s="80"/>
      <c r="F74" s="112"/>
      <c r="G74" s="78"/>
    </row>
    <row r="75" spans="1:13" ht="12" customHeight="1" x14ac:dyDescent="0.3">
      <c r="A75" s="81"/>
      <c r="B75" s="111" t="s">
        <v>90</v>
      </c>
      <c r="C75" s="80"/>
      <c r="D75" s="80"/>
      <c r="E75" s="80"/>
      <c r="F75" s="112"/>
      <c r="G75" s="78"/>
    </row>
    <row r="76" spans="1:13" ht="12" customHeight="1" x14ac:dyDescent="0.3">
      <c r="A76" s="81"/>
      <c r="B76" s="111" t="s">
        <v>91</v>
      </c>
      <c r="C76" s="80"/>
      <c r="D76" s="80"/>
      <c r="E76" s="80"/>
      <c r="F76" s="112"/>
      <c r="G76" s="78"/>
    </row>
    <row r="77" spans="1:13" ht="12" customHeight="1" x14ac:dyDescent="0.3">
      <c r="A77" s="81"/>
      <c r="B77" s="111" t="s">
        <v>92</v>
      </c>
      <c r="C77" s="80"/>
      <c r="D77" s="80"/>
      <c r="E77" s="80"/>
      <c r="F77" s="112"/>
      <c r="G77" s="78"/>
    </row>
    <row r="78" spans="1:13" ht="12.75" customHeight="1" thickBot="1" x14ac:dyDescent="0.35">
      <c r="A78" s="81"/>
      <c r="B78" s="113" t="s">
        <v>93</v>
      </c>
      <c r="C78" s="114"/>
      <c r="D78" s="114"/>
      <c r="E78" s="114"/>
      <c r="F78" s="115"/>
      <c r="G78" s="78"/>
    </row>
    <row r="79" spans="1:13" ht="12.75" customHeight="1" x14ac:dyDescent="0.3">
      <c r="A79" s="81"/>
      <c r="B79" s="106"/>
      <c r="C79" s="80"/>
      <c r="D79" s="80"/>
      <c r="E79" s="80"/>
      <c r="F79" s="80"/>
      <c r="G79" s="78"/>
    </row>
    <row r="80" spans="1:13" ht="15" customHeight="1" thickBot="1" x14ac:dyDescent="0.35">
      <c r="A80" s="81"/>
      <c r="B80" s="149" t="s">
        <v>94</v>
      </c>
      <c r="C80" s="150"/>
      <c r="D80" s="105"/>
      <c r="E80" s="72"/>
      <c r="F80" s="72"/>
      <c r="G80" s="78"/>
    </row>
    <row r="81" spans="1:7" ht="12" customHeight="1" x14ac:dyDescent="0.3">
      <c r="A81" s="81"/>
      <c r="B81" s="98" t="s">
        <v>77</v>
      </c>
      <c r="C81" s="73" t="s">
        <v>95</v>
      </c>
      <c r="D81" s="99" t="s">
        <v>96</v>
      </c>
      <c r="E81" s="72"/>
      <c r="F81" s="72"/>
      <c r="G81" s="78"/>
    </row>
    <row r="82" spans="1:7" ht="12" customHeight="1" x14ac:dyDescent="0.3">
      <c r="A82" s="81"/>
      <c r="B82" s="100" t="s">
        <v>97</v>
      </c>
      <c r="C82" s="74">
        <f>G27</f>
        <v>344500</v>
      </c>
      <c r="D82" s="101">
        <f>(C82/C88)</f>
        <v>9.6635025357928284E-2</v>
      </c>
      <c r="E82" s="72"/>
      <c r="F82" s="72"/>
      <c r="G82" s="78"/>
    </row>
    <row r="83" spans="1:7" ht="12" customHeight="1" x14ac:dyDescent="0.3">
      <c r="A83" s="81"/>
      <c r="B83" s="100" t="s">
        <v>98</v>
      </c>
      <c r="C83" s="75">
        <v>0</v>
      </c>
      <c r="D83" s="101">
        <v>0</v>
      </c>
      <c r="E83" s="72"/>
      <c r="F83" s="72"/>
      <c r="G83" s="78"/>
    </row>
    <row r="84" spans="1:7" ht="12" customHeight="1" x14ac:dyDescent="0.3">
      <c r="A84" s="81"/>
      <c r="B84" s="100" t="s">
        <v>99</v>
      </c>
      <c r="C84" s="74">
        <v>0</v>
      </c>
      <c r="D84" s="101">
        <f>(C84/C88)</f>
        <v>0</v>
      </c>
      <c r="E84" s="72"/>
      <c r="F84" s="72"/>
      <c r="G84" s="78"/>
    </row>
    <row r="85" spans="1:7" ht="12" customHeight="1" x14ac:dyDescent="0.3">
      <c r="A85" s="81"/>
      <c r="B85" s="100" t="s">
        <v>46</v>
      </c>
      <c r="C85" s="74">
        <f>G58</f>
        <v>2930700</v>
      </c>
      <c r="D85" s="101">
        <f>(C85/C88)</f>
        <v>0.82208496028005928</v>
      </c>
      <c r="E85" s="72"/>
      <c r="F85" s="72"/>
      <c r="G85" s="78"/>
    </row>
    <row r="86" spans="1:7" ht="12" customHeight="1" x14ac:dyDescent="0.3">
      <c r="A86" s="81"/>
      <c r="B86" s="100" t="s">
        <v>100</v>
      </c>
      <c r="C86" s="76">
        <f>G63</f>
        <v>120000</v>
      </c>
      <c r="D86" s="101">
        <f>(C86/C88)</f>
        <v>3.3660966742964857E-2</v>
      </c>
      <c r="E86" s="77"/>
      <c r="F86" s="77"/>
      <c r="G86" s="78"/>
    </row>
    <row r="87" spans="1:7" ht="12" customHeight="1" x14ac:dyDescent="0.3">
      <c r="A87" s="81"/>
      <c r="B87" s="100" t="s">
        <v>101</v>
      </c>
      <c r="C87" s="76">
        <f>G66</f>
        <v>169760</v>
      </c>
      <c r="D87" s="101">
        <f>(C87/C88)</f>
        <v>4.7619047619047616E-2</v>
      </c>
      <c r="E87" s="77"/>
      <c r="F87" s="77"/>
      <c r="G87" s="78"/>
    </row>
    <row r="88" spans="1:7" ht="12.75" customHeight="1" thickBot="1" x14ac:dyDescent="0.35">
      <c r="A88" s="81"/>
      <c r="B88" s="102" t="s">
        <v>102</v>
      </c>
      <c r="C88" s="103">
        <f>SUM(C82:C87)</f>
        <v>3564960</v>
      </c>
      <c r="D88" s="104">
        <f>SUM(D82:D87)</f>
        <v>1</v>
      </c>
      <c r="E88" s="77"/>
      <c r="F88" s="77"/>
      <c r="G88" s="78"/>
    </row>
    <row r="89" spans="1:7" ht="12" customHeight="1" x14ac:dyDescent="0.3">
      <c r="A89" s="81"/>
      <c r="B89" s="96"/>
      <c r="C89" s="83"/>
      <c r="D89" s="83"/>
      <c r="E89" s="83"/>
      <c r="F89" s="83"/>
      <c r="G89" s="78"/>
    </row>
    <row r="90" spans="1:7" ht="12.75" customHeight="1" x14ac:dyDescent="0.3">
      <c r="A90" s="81"/>
      <c r="B90" s="97"/>
      <c r="C90" s="83"/>
      <c r="D90" s="83"/>
      <c r="E90" s="83"/>
      <c r="F90" s="83"/>
      <c r="G90" s="78"/>
    </row>
    <row r="91" spans="1:7" ht="12" customHeight="1" thickBot="1" x14ac:dyDescent="0.35">
      <c r="A91" s="71"/>
      <c r="B91" s="117"/>
      <c r="C91" s="117" t="s">
        <v>103</v>
      </c>
      <c r="D91" s="118"/>
      <c r="E91" s="119"/>
      <c r="F91" s="139" t="s">
        <v>104</v>
      </c>
      <c r="G91" s="78"/>
    </row>
    <row r="92" spans="1:7" ht="12" customHeight="1" x14ac:dyDescent="0.3">
      <c r="A92" s="81"/>
      <c r="B92" s="120" t="s">
        <v>105</v>
      </c>
      <c r="C92" s="145">
        <v>1500</v>
      </c>
      <c r="D92" s="145">
        <v>1600</v>
      </c>
      <c r="E92" s="146">
        <v>1700</v>
      </c>
      <c r="F92" s="116"/>
      <c r="G92" s="79"/>
    </row>
    <row r="93" spans="1:7" ht="12.75" customHeight="1" thickBot="1" x14ac:dyDescent="0.35">
      <c r="A93" s="81"/>
      <c r="B93" s="102" t="s">
        <v>106</v>
      </c>
      <c r="C93" s="147">
        <f>(G67/C92)</f>
        <v>2376.64</v>
      </c>
      <c r="D93" s="147">
        <f>(G67/D92)</f>
        <v>2228.1</v>
      </c>
      <c r="E93" s="148">
        <f>(G67/E92)</f>
        <v>2097.035294117647</v>
      </c>
      <c r="F93" s="116"/>
      <c r="G93" s="79"/>
    </row>
    <row r="94" spans="1:7" ht="15.6" customHeight="1" x14ac:dyDescent="0.3">
      <c r="A94" s="81"/>
      <c r="B94" s="107" t="s">
        <v>107</v>
      </c>
      <c r="C94" s="80"/>
      <c r="D94" s="80"/>
      <c r="E94" s="80"/>
      <c r="F94" s="80"/>
      <c r="G94" s="8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86C8C-14BB-4064-B283-F952B6583CA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3C87D4-0AEF-46DF-995A-15162F435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AE8D91-1CDB-420C-9C1F-F0854AE58B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revision/>
  <dcterms:created xsi:type="dcterms:W3CDTF">2020-11-27T12:49:26Z</dcterms:created>
  <dcterms:modified xsi:type="dcterms:W3CDTF">2023-03-31T13:45:59Z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