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LA CALERA 2023\"/>
    </mc:Choice>
  </mc:AlternateContent>
  <bookViews>
    <workbookView xWindow="0" yWindow="0" windowWidth="23040" windowHeight="8064"/>
  </bookViews>
  <sheets>
    <sheet name="Nogal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F46" i="1"/>
  <c r="F45" i="1"/>
  <c r="G45" i="1" s="1"/>
  <c r="F44" i="1"/>
  <c r="G44" i="1" s="1"/>
  <c r="F43" i="1"/>
  <c r="G67" i="1" l="1"/>
  <c r="G56" i="1"/>
  <c r="G53" i="1"/>
  <c r="G52" i="1"/>
  <c r="G51" i="1"/>
  <c r="F23" i="1" l="1"/>
  <c r="F24" i="1" s="1"/>
  <c r="F25" i="1" s="1"/>
  <c r="F26" i="1" s="1"/>
  <c r="F27" i="1" s="1"/>
  <c r="G61" i="1" l="1"/>
  <c r="G64" i="1" l="1"/>
  <c r="G65" i="1"/>
  <c r="G26" i="1" l="1"/>
  <c r="G27" i="1"/>
  <c r="G22" i="1" l="1"/>
  <c r="G23" i="1"/>
  <c r="G24" i="1"/>
  <c r="G25" i="1"/>
  <c r="G66" i="1" l="1"/>
  <c r="G59" i="1"/>
  <c r="G60" i="1"/>
  <c r="G12" i="1"/>
  <c r="G43" i="1" l="1"/>
  <c r="G68" i="1" s="1"/>
  <c r="C96" i="1" l="1"/>
  <c r="G73" i="1" l="1"/>
  <c r="G32" i="1"/>
  <c r="G33" i="1" s="1"/>
  <c r="C94" i="1" s="1"/>
  <c r="G72" i="1" l="1"/>
  <c r="G74" i="1" s="1"/>
  <c r="C97" i="1" s="1"/>
  <c r="G37" i="1"/>
  <c r="G21" i="1"/>
  <c r="G28" i="1" s="1"/>
  <c r="G79" i="1"/>
  <c r="G38" i="1" l="1"/>
  <c r="C95" i="1" s="1"/>
  <c r="C93" i="1"/>
  <c r="G76" i="1" l="1"/>
  <c r="G77" i="1" s="1"/>
  <c r="G78" i="1" l="1"/>
  <c r="C98" i="1"/>
  <c r="C99" i="1" s="1"/>
  <c r="D104" i="1" l="1"/>
  <c r="E104" i="1"/>
  <c r="C104" i="1"/>
  <c r="G80" i="1"/>
  <c r="D98" i="1"/>
  <c r="D97" i="1" l="1"/>
  <c r="D95" i="1"/>
  <c r="D96" i="1"/>
  <c r="D93" i="1"/>
  <c r="D99" i="1" l="1"/>
</calcChain>
</file>

<file path=xl/sharedStrings.xml><?xml version="1.0" encoding="utf-8"?>
<sst xmlns="http://schemas.openxmlformats.org/spreadsheetml/2006/main" count="186" uniqueCount="135">
  <si>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</si>
  <si>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</si>
  <si>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</si>
  <si>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</si>
  <si>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</si>
  <si>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</si>
  <si>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</si>
  <si>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</si>
  <si>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</si>
  <si>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</si>
  <si>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</si>
  <si>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</si>
  <si>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</si>
  <si>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</si>
  <si>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</si>
  <si>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</si>
  <si>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</si>
  <si>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</si>
  <si>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</si>
  <si>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</si>
  <si>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</si>
  <si>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</si>
  <si>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</si>
  <si>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</si>
  <si>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</si>
  <si>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</si>
  <si>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</si>
  <si>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</si>
  <si>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</si>
  <si>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</si>
  <si>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</si>
  <si>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</si>
  <si>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</si>
  <si>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</si>
  <si>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</si>
  <si>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</si>
  <si>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</si>
  <si>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</si>
  <si>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</si>
  <si>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</si>
  <si>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</si>
  <si>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</si>
  <si>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</si>
  <si>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</si>
  <si>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</si>
  <si>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</si>
  <si>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</si>
  <si>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</si>
  <si>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</si>
  <si>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</si>
  <si>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</si>
  <si>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</si>
  <si>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</si>
  <si>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</si>
  <si>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</si>
  <si>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</si>
  <si>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</si>
  <si>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Valparaíso</t>
  </si>
  <si>
    <t>Mercado local - regional</t>
  </si>
  <si>
    <t>Sequía</t>
  </si>
  <si>
    <t>HERBICIDAS</t>
  </si>
  <si>
    <t>RENDIMIENTO (Kg/Há.)</t>
  </si>
  <si>
    <t>FITOSANITARIOS</t>
  </si>
  <si>
    <t>Electricidad</t>
  </si>
  <si>
    <t>Kw</t>
  </si>
  <si>
    <t>todo el año</t>
  </si>
  <si>
    <t>Contabilidad</t>
  </si>
  <si>
    <t>ESCENARIOS COSTO UNITARIO  ($/Kg)</t>
  </si>
  <si>
    <t>PRECIO ESPERADO ($/Kg)</t>
  </si>
  <si>
    <t xml:space="preserve">Riego y Revisión de emisores </t>
  </si>
  <si>
    <t>Mantención de equipos de riego</t>
  </si>
  <si>
    <t>Aplicación de Herbicida</t>
  </si>
  <si>
    <t xml:space="preserve">Aplicaciones Fitosanitarias </t>
  </si>
  <si>
    <t xml:space="preserve">Cosecha </t>
  </si>
  <si>
    <t>5</t>
  </si>
  <si>
    <t>Ultrasol K</t>
  </si>
  <si>
    <t>Agrocopper</t>
  </si>
  <si>
    <t>MCPA</t>
  </si>
  <si>
    <t>Rendimiento (Kg/há)</t>
  </si>
  <si>
    <t>Costo unitario ($/Kg) (*)</t>
  </si>
  <si>
    <t>kg</t>
  </si>
  <si>
    <t>Jun - Ago</t>
  </si>
  <si>
    <t>Oct y Ene</t>
  </si>
  <si>
    <t>Todo el año</t>
  </si>
  <si>
    <t>$/há</t>
  </si>
  <si>
    <t>Nogal</t>
  </si>
  <si>
    <t>Chandler</t>
  </si>
  <si>
    <t>Mayo</t>
  </si>
  <si>
    <t>abril-mayo</t>
  </si>
  <si>
    <t>Poda</t>
  </si>
  <si>
    <t>Lt</t>
  </si>
  <si>
    <t>SEPT-ABRIL</t>
  </si>
  <si>
    <t>OCT-ABRIL</t>
  </si>
  <si>
    <t>OCT. ENE  MAR</t>
  </si>
  <si>
    <t>JUN- FEB</t>
  </si>
  <si>
    <t>JUL</t>
  </si>
  <si>
    <t>MAR-ABR</t>
  </si>
  <si>
    <t>Oct-Abr</t>
  </si>
  <si>
    <t xml:space="preserve"> Glifosato</t>
  </si>
  <si>
    <t>4</t>
  </si>
  <si>
    <t>8</t>
  </si>
  <si>
    <t>La Calera</t>
  </si>
  <si>
    <t>Nogales</t>
  </si>
  <si>
    <t>Medio- Alto</t>
  </si>
  <si>
    <t>Ampligo 150 ZC</t>
  </si>
  <si>
    <t xml:space="preserve"> Selecron 720 EC</t>
  </si>
  <si>
    <t>Gramoone</t>
  </si>
  <si>
    <t xml:space="preserve"> 5 Lt</t>
  </si>
  <si>
    <t>Acido fosforico</t>
  </si>
  <si>
    <t>BIOESTIMULANTES</t>
  </si>
  <si>
    <t>Kelpak</t>
  </si>
  <si>
    <t>1 Lt.</t>
  </si>
  <si>
    <t>sep-enero</t>
  </si>
  <si>
    <t>Maxifrut-Frutaliv</t>
  </si>
  <si>
    <t>1 lt</t>
  </si>
  <si>
    <t>Terrasorb foliar</t>
  </si>
  <si>
    <t>5 lt</t>
  </si>
  <si>
    <t>REGULADOR DE CRECIMIENTO</t>
  </si>
  <si>
    <t>Dormex-Nexus</t>
  </si>
  <si>
    <t>20 l</t>
  </si>
  <si>
    <t>agos</t>
  </si>
  <si>
    <t>LI 700</t>
  </si>
  <si>
    <t>lt</t>
  </si>
  <si>
    <t>Nitrato amonio</t>
  </si>
  <si>
    <t>Urea</t>
  </si>
  <si>
    <t>Aplicación de Fertilizante vía riego y foliares</t>
  </si>
  <si>
    <t>26</t>
  </si>
  <si>
    <t xml:space="preserve">     Defender magnesio (foliar)</t>
  </si>
  <si>
    <t>Oct-Nov-Dic</t>
  </si>
  <si>
    <t xml:space="preserve">     Polyboro (foliar)</t>
  </si>
  <si>
    <t>10 lt</t>
  </si>
  <si>
    <t xml:space="preserve">JM </t>
  </si>
  <si>
    <t xml:space="preserve">Remecedor </t>
  </si>
  <si>
    <t>MAYO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</si>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</sst>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3" fontId="4" fillId="2" borderId="54" xfId="0" applyNumberFormat="1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>
      <alignment horizontal="center" vertical="center"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3" fontId="4" fillId="2" borderId="57" xfId="0" applyNumberFormat="1" applyFont="1" applyFill="1" applyBorder="1" applyAlignment="1"/>
    <xf numFmtId="49" fontId="4" fillId="2" borderId="5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right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/>
    </xf>
    <xf numFmtId="0" fontId="4" fillId="2" borderId="58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485775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4539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210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9397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61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62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63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64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65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5752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5202" y="819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topLeftCell="A85" workbookViewId="0">
      <selection activeCell="H101" sqref="H10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8.33203125" style="1" customWidth="1"/>
    <col min="3" max="3" width="13.33203125" style="1" customWidth="1"/>
    <col min="4" max="4" width="9.44140625" style="1" customWidth="1"/>
    <col min="5" max="5" width="14.44140625" style="125" customWidth="1"/>
    <col min="6" max="6" width="11" style="1" customWidth="1"/>
    <col min="7" max="7" width="12.44140625" style="1" customWidth="1"/>
    <col min="8" max="9" width="10.88671875" style="1" customWidth="1"/>
    <col min="10" max="10" width="24.5546875" style="1" customWidth="1"/>
    <col min="11" max="255" width="10.88671875" style="1" customWidth="1"/>
  </cols>
  <sheetData>
    <row r="1" spans="1:17" ht="15" customHeight="1" x14ac:dyDescent="0.3">
      <c r="A1" s="2"/>
      <c r="B1" s="2"/>
      <c r="C1" s="2"/>
      <c r="D1" s="2"/>
      <c r="E1" s="112"/>
      <c r="F1" s="2"/>
      <c r="G1" s="2"/>
      <c r="J1"/>
      <c r="K1"/>
      <c r="L1"/>
      <c r="M1"/>
      <c r="N1"/>
      <c r="O1"/>
      <c r="P1"/>
      <c r="Q1"/>
    </row>
    <row r="2" spans="1:17" ht="15" customHeight="1" x14ac:dyDescent="0.3">
      <c r="A2" s="2"/>
      <c r="B2" s="2"/>
      <c r="C2" s="2"/>
      <c r="D2" s="2"/>
      <c r="E2" s="112"/>
      <c r="F2" s="2"/>
      <c r="G2" s="2"/>
      <c r="J2"/>
      <c r="K2"/>
      <c r="L2"/>
      <c r="M2"/>
      <c r="N2"/>
      <c r="O2"/>
      <c r="P2"/>
      <c r="Q2"/>
    </row>
    <row r="3" spans="1:17" ht="15" customHeight="1" x14ac:dyDescent="0.3">
      <c r="A3" s="2"/>
      <c r="B3" s="2"/>
      <c r="C3" s="2"/>
      <c r="D3" s="2"/>
      <c r="E3" s="112"/>
      <c r="F3" s="2"/>
      <c r="G3" s="2"/>
      <c r="J3"/>
      <c r="K3"/>
      <c r="L3"/>
      <c r="M3"/>
      <c r="N3"/>
      <c r="O3"/>
      <c r="P3"/>
      <c r="Q3"/>
    </row>
    <row r="4" spans="1:17" ht="15" customHeight="1" x14ac:dyDescent="0.3">
      <c r="A4" s="2"/>
      <c r="B4" s="2"/>
      <c r="C4" s="2"/>
      <c r="D4" s="2"/>
      <c r="E4" s="112"/>
      <c r="F4" s="2"/>
      <c r="G4" s="2"/>
      <c r="J4"/>
      <c r="K4"/>
      <c r="L4"/>
      <c r="M4"/>
      <c r="N4"/>
      <c r="O4"/>
      <c r="P4"/>
      <c r="Q4"/>
    </row>
    <row r="5" spans="1:17" ht="15" customHeight="1" x14ac:dyDescent="0.3">
      <c r="A5" s="2"/>
      <c r="B5" s="2"/>
      <c r="C5" s="2"/>
      <c r="D5" s="2"/>
      <c r="E5" s="112"/>
      <c r="F5" s="2"/>
      <c r="G5" s="2"/>
      <c r="J5"/>
      <c r="K5"/>
      <c r="L5"/>
      <c r="M5"/>
      <c r="N5"/>
      <c r="O5"/>
      <c r="P5"/>
      <c r="Q5"/>
    </row>
    <row r="6" spans="1:17" ht="15" customHeight="1" x14ac:dyDescent="0.3">
      <c r="A6" s="2"/>
      <c r="B6" s="2"/>
      <c r="C6" s="2"/>
      <c r="D6" s="2"/>
      <c r="E6" s="112"/>
      <c r="F6" s="2"/>
      <c r="G6" s="2"/>
      <c r="J6"/>
      <c r="K6"/>
      <c r="L6"/>
      <c r="M6"/>
      <c r="N6"/>
      <c r="O6"/>
      <c r="P6"/>
      <c r="Q6"/>
    </row>
    <row r="7" spans="1:17" ht="15" customHeight="1" x14ac:dyDescent="0.3">
      <c r="A7" s="2"/>
      <c r="B7" s="2"/>
      <c r="C7" s="2"/>
      <c r="D7" s="2"/>
      <c r="E7" s="112"/>
      <c r="F7" s="2"/>
      <c r="G7" s="2"/>
      <c r="J7"/>
      <c r="K7"/>
      <c r="L7"/>
      <c r="M7"/>
      <c r="N7"/>
      <c r="O7"/>
      <c r="P7"/>
      <c r="Q7"/>
    </row>
    <row r="8" spans="1:17" ht="15" customHeight="1" x14ac:dyDescent="0.3">
      <c r="A8" s="2"/>
      <c r="B8" s="3"/>
      <c r="C8" s="4"/>
      <c r="D8" s="2"/>
      <c r="E8" s="113"/>
      <c r="F8" s="4"/>
      <c r="G8" s="4"/>
      <c r="J8"/>
      <c r="K8"/>
      <c r="L8"/>
      <c r="M8"/>
      <c r="N8"/>
      <c r="O8"/>
      <c r="P8"/>
      <c r="Q8"/>
    </row>
    <row r="9" spans="1:17" ht="12" customHeight="1" x14ac:dyDescent="0.3">
      <c r="A9" s="5"/>
      <c r="B9" s="6" t="s">
        <v>0</v>
      </c>
      <c r="C9" s="146" t="s">
        <v>85</v>
      </c>
      <c r="D9" s="7"/>
      <c r="E9" s="162" t="s">
        <v>61</v>
      </c>
      <c r="F9" s="163"/>
      <c r="G9" s="8">
        <v>5500</v>
      </c>
      <c r="J9"/>
      <c r="K9"/>
      <c r="L9"/>
      <c r="M9"/>
      <c r="N9"/>
      <c r="O9"/>
      <c r="P9"/>
      <c r="Q9"/>
    </row>
    <row r="10" spans="1:17" ht="38.25" customHeight="1" x14ac:dyDescent="0.3">
      <c r="A10" s="5"/>
      <c r="B10" s="9" t="s">
        <v>1</v>
      </c>
      <c r="C10" s="10" t="s">
        <v>86</v>
      </c>
      <c r="D10" s="11"/>
      <c r="E10" s="164" t="s">
        <v>2</v>
      </c>
      <c r="F10" s="165"/>
      <c r="G10" s="114" t="s">
        <v>87</v>
      </c>
      <c r="J10"/>
      <c r="K10"/>
      <c r="L10"/>
      <c r="M10"/>
      <c r="N10"/>
      <c r="O10"/>
      <c r="P10"/>
      <c r="Q10"/>
    </row>
    <row r="11" spans="1:17" ht="18" customHeight="1" x14ac:dyDescent="0.3">
      <c r="A11" s="5"/>
      <c r="B11" s="9" t="s">
        <v>3</v>
      </c>
      <c r="C11" s="114" t="s">
        <v>103</v>
      </c>
      <c r="D11" s="11"/>
      <c r="E11" s="164" t="s">
        <v>68</v>
      </c>
      <c r="F11" s="165"/>
      <c r="G11" s="138">
        <v>2000</v>
      </c>
      <c r="J11"/>
      <c r="K11"/>
      <c r="L11"/>
      <c r="M11"/>
      <c r="N11"/>
      <c r="O11"/>
      <c r="P11"/>
      <c r="Q11"/>
    </row>
    <row r="12" spans="1:17" ht="11.25" customHeight="1" x14ac:dyDescent="0.3">
      <c r="A12" s="5"/>
      <c r="B12" s="9" t="s">
        <v>4</v>
      </c>
      <c r="C12" s="10" t="s">
        <v>57</v>
      </c>
      <c r="D12" s="11"/>
      <c r="E12" s="126" t="s">
        <v>5</v>
      </c>
      <c r="F12" s="127"/>
      <c r="G12" s="137">
        <f>(G9*G11)</f>
        <v>11000000</v>
      </c>
      <c r="J12"/>
      <c r="K12"/>
      <c r="L12"/>
      <c r="M12"/>
      <c r="N12"/>
      <c r="O12"/>
      <c r="P12"/>
      <c r="Q12"/>
    </row>
    <row r="13" spans="1:17" ht="30.75" customHeight="1" x14ac:dyDescent="0.3">
      <c r="A13" s="5"/>
      <c r="B13" s="9" t="s">
        <v>6</v>
      </c>
      <c r="C13" s="114" t="s">
        <v>101</v>
      </c>
      <c r="D13" s="11"/>
      <c r="E13" s="164" t="s">
        <v>7</v>
      </c>
      <c r="F13" s="165"/>
      <c r="G13" s="10" t="s">
        <v>58</v>
      </c>
      <c r="J13"/>
      <c r="K13"/>
      <c r="L13"/>
      <c r="M13"/>
      <c r="N13"/>
      <c r="O13"/>
      <c r="P13"/>
      <c r="Q13"/>
    </row>
    <row r="14" spans="1:17" ht="13.5" customHeight="1" x14ac:dyDescent="0.3">
      <c r="A14" s="5"/>
      <c r="B14" s="9" t="s">
        <v>8</v>
      </c>
      <c r="C14" s="114" t="s">
        <v>102</v>
      </c>
      <c r="D14" s="11"/>
      <c r="E14" s="164" t="s">
        <v>9</v>
      </c>
      <c r="F14" s="165"/>
      <c r="G14" s="114" t="s">
        <v>88</v>
      </c>
      <c r="J14"/>
      <c r="K14"/>
      <c r="L14"/>
      <c r="M14"/>
      <c r="N14"/>
      <c r="O14"/>
      <c r="P14"/>
      <c r="Q14"/>
    </row>
    <row r="15" spans="1:17" ht="25.5" customHeight="1" x14ac:dyDescent="0.3">
      <c r="A15" s="5"/>
      <c r="B15" s="9" t="s">
        <v>10</v>
      </c>
      <c r="C15" s="139">
        <v>44986</v>
      </c>
      <c r="D15" s="11"/>
      <c r="E15" s="166" t="s">
        <v>11</v>
      </c>
      <c r="F15" s="167"/>
      <c r="G15" s="10" t="s">
        <v>59</v>
      </c>
      <c r="J15"/>
      <c r="K15"/>
      <c r="L15"/>
      <c r="M15"/>
      <c r="N15"/>
      <c r="O15"/>
      <c r="P15"/>
      <c r="Q15"/>
    </row>
    <row r="16" spans="1:17" ht="12" customHeight="1" x14ac:dyDescent="0.3">
      <c r="A16" s="2"/>
      <c r="B16" s="12"/>
      <c r="C16" s="13"/>
      <c r="D16" s="14"/>
      <c r="E16" s="115"/>
      <c r="F16" s="15"/>
      <c r="G16" s="16"/>
      <c r="J16"/>
      <c r="K16"/>
      <c r="L16"/>
      <c r="M16"/>
      <c r="N16"/>
      <c r="O16"/>
      <c r="P16"/>
      <c r="Q16"/>
    </row>
    <row r="17" spans="1:17" ht="12" customHeight="1" x14ac:dyDescent="0.3">
      <c r="A17" s="17"/>
      <c r="B17" s="168" t="s">
        <v>12</v>
      </c>
      <c r="C17" s="169"/>
      <c r="D17" s="169"/>
      <c r="E17" s="169"/>
      <c r="F17" s="169"/>
      <c r="G17" s="169"/>
      <c r="J17"/>
      <c r="K17"/>
      <c r="L17"/>
      <c r="M17"/>
      <c r="N17"/>
      <c r="O17"/>
      <c r="P17"/>
      <c r="Q17"/>
    </row>
    <row r="18" spans="1:17" ht="12" customHeight="1" x14ac:dyDescent="0.3">
      <c r="A18" s="2"/>
      <c r="B18" s="18"/>
      <c r="C18" s="19"/>
      <c r="D18" s="19"/>
      <c r="E18" s="116"/>
      <c r="F18" s="20"/>
      <c r="G18" s="20"/>
      <c r="J18"/>
      <c r="K18"/>
      <c r="L18"/>
      <c r="M18"/>
      <c r="N18"/>
      <c r="O18"/>
      <c r="P18"/>
      <c r="Q18"/>
    </row>
    <row r="19" spans="1:17" ht="12" customHeight="1" x14ac:dyDescent="0.3">
      <c r="A19" s="5"/>
      <c r="B19" s="21" t="s">
        <v>13</v>
      </c>
      <c r="C19" s="22"/>
      <c r="D19" s="23"/>
      <c r="E19" s="103"/>
      <c r="F19" s="23"/>
      <c r="G19" s="23"/>
      <c r="J19"/>
      <c r="K19"/>
      <c r="L19"/>
      <c r="M19"/>
      <c r="N19"/>
      <c r="O19"/>
      <c r="P19"/>
      <c r="Q19"/>
    </row>
    <row r="20" spans="1:17" ht="24" customHeight="1" x14ac:dyDescent="0.3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  <c r="J20"/>
      <c r="K20"/>
      <c r="L20"/>
      <c r="M20"/>
      <c r="N20"/>
      <c r="O20"/>
      <c r="P20"/>
      <c r="Q20"/>
    </row>
    <row r="21" spans="1:17" ht="12.75" customHeight="1" x14ac:dyDescent="0.3">
      <c r="A21" s="17"/>
      <c r="B21" s="10" t="s">
        <v>69</v>
      </c>
      <c r="C21" s="10" t="s">
        <v>20</v>
      </c>
      <c r="D21" s="10" t="s">
        <v>134</v>
      </c>
      <c r="E21" s="10" t="s">
        <v>91</v>
      </c>
      <c r="F21" s="117">
        <v>25000</v>
      </c>
      <c r="G21" s="137">
        <f>(D21*F21)</f>
        <v>400000</v>
      </c>
      <c r="J21"/>
      <c r="K21"/>
      <c r="L21"/>
      <c r="M21"/>
      <c r="N21"/>
      <c r="O21"/>
      <c r="P21"/>
      <c r="Q21"/>
    </row>
    <row r="22" spans="1:17" ht="12.75" customHeight="1" x14ac:dyDescent="0.3">
      <c r="A22" s="17"/>
      <c r="B22" s="10" t="s">
        <v>70</v>
      </c>
      <c r="C22" s="10" t="s">
        <v>20</v>
      </c>
      <c r="D22" s="10" t="s">
        <v>99</v>
      </c>
      <c r="E22" s="10" t="s">
        <v>91</v>
      </c>
      <c r="F22" s="117">
        <v>25000</v>
      </c>
      <c r="G22" s="137">
        <f t="shared" ref="G22:G27" si="0">(D22*F22)</f>
        <v>100000</v>
      </c>
      <c r="J22"/>
      <c r="K22"/>
      <c r="L22"/>
      <c r="M22"/>
      <c r="N22"/>
      <c r="O22"/>
      <c r="P22"/>
      <c r="Q22"/>
    </row>
    <row r="23" spans="1:17" ht="12.75" customHeight="1" x14ac:dyDescent="0.3">
      <c r="A23" s="17"/>
      <c r="B23" s="10" t="s">
        <v>125</v>
      </c>
      <c r="C23" s="10" t="s">
        <v>20</v>
      </c>
      <c r="D23" s="10" t="s">
        <v>134</v>
      </c>
      <c r="E23" s="10" t="s">
        <v>92</v>
      </c>
      <c r="F23" s="117">
        <f>F22</f>
        <v>25000</v>
      </c>
      <c r="G23" s="137">
        <f t="shared" si="0"/>
        <v>400000</v>
      </c>
      <c r="J23"/>
      <c r="K23"/>
      <c r="L23"/>
      <c r="M23"/>
      <c r="N23"/>
      <c r="O23"/>
      <c r="P23"/>
      <c r="Q23"/>
    </row>
    <row r="24" spans="1:17" ht="12.75" customHeight="1" x14ac:dyDescent="0.3">
      <c r="A24" s="17"/>
      <c r="B24" s="10" t="s">
        <v>71</v>
      </c>
      <c r="C24" s="10" t="s">
        <v>20</v>
      </c>
      <c r="D24" s="10" t="s">
        <v>99</v>
      </c>
      <c r="E24" s="10" t="s">
        <v>93</v>
      </c>
      <c r="F24" s="117">
        <f>F23</f>
        <v>25000</v>
      </c>
      <c r="G24" s="137">
        <f t="shared" si="0"/>
        <v>100000</v>
      </c>
      <c r="J24"/>
      <c r="K24"/>
      <c r="L24"/>
      <c r="M24"/>
      <c r="N24"/>
      <c r="O24"/>
      <c r="P24"/>
      <c r="Q24"/>
    </row>
    <row r="25" spans="1:17" ht="12.75" customHeight="1" x14ac:dyDescent="0.3">
      <c r="A25" s="17"/>
      <c r="B25" s="10" t="s">
        <v>72</v>
      </c>
      <c r="C25" s="10" t="s">
        <v>20</v>
      </c>
      <c r="D25" s="10" t="s">
        <v>100</v>
      </c>
      <c r="E25" s="10" t="s">
        <v>94</v>
      </c>
      <c r="F25" s="117">
        <f>F24</f>
        <v>25000</v>
      </c>
      <c r="G25" s="137">
        <f t="shared" si="0"/>
        <v>200000</v>
      </c>
      <c r="J25"/>
      <c r="K25"/>
      <c r="L25"/>
      <c r="M25"/>
      <c r="N25"/>
      <c r="O25"/>
      <c r="P25"/>
      <c r="Q25"/>
    </row>
    <row r="26" spans="1:17" ht="12.75" customHeight="1" x14ac:dyDescent="0.3">
      <c r="A26" s="17"/>
      <c r="B26" s="10" t="s">
        <v>89</v>
      </c>
      <c r="C26" s="10" t="s">
        <v>20</v>
      </c>
      <c r="D26" s="10" t="s">
        <v>74</v>
      </c>
      <c r="E26" s="10" t="s">
        <v>95</v>
      </c>
      <c r="F26" s="117">
        <f>F25</f>
        <v>25000</v>
      </c>
      <c r="G26" s="137">
        <f t="shared" si="0"/>
        <v>125000</v>
      </c>
      <c r="J26"/>
      <c r="K26"/>
      <c r="L26"/>
      <c r="M26"/>
      <c r="N26"/>
      <c r="O26"/>
      <c r="P26"/>
      <c r="Q26"/>
    </row>
    <row r="27" spans="1:17" ht="12.75" customHeight="1" x14ac:dyDescent="0.3">
      <c r="A27" s="17"/>
      <c r="B27" s="10" t="s">
        <v>73</v>
      </c>
      <c r="C27" s="10" t="s">
        <v>20</v>
      </c>
      <c r="D27" s="10" t="s">
        <v>126</v>
      </c>
      <c r="E27" s="10" t="s">
        <v>96</v>
      </c>
      <c r="F27" s="117">
        <f>F26</f>
        <v>25000</v>
      </c>
      <c r="G27" s="137">
        <f t="shared" si="0"/>
        <v>650000</v>
      </c>
      <c r="J27"/>
      <c r="K27"/>
      <c r="L27"/>
      <c r="M27"/>
      <c r="N27"/>
      <c r="O27"/>
      <c r="P27"/>
      <c r="Q27"/>
    </row>
    <row r="28" spans="1:17" ht="12.75" customHeight="1" x14ac:dyDescent="0.3">
      <c r="A28" s="17"/>
      <c r="B28" s="26" t="s">
        <v>21</v>
      </c>
      <c r="C28" s="27"/>
      <c r="D28" s="159"/>
      <c r="E28" s="27"/>
      <c r="F28" s="28"/>
      <c r="G28" s="140">
        <f>SUM(G21:G27)</f>
        <v>1975000</v>
      </c>
      <c r="J28"/>
      <c r="K28"/>
      <c r="L28"/>
      <c r="M28"/>
      <c r="N28"/>
      <c r="O28"/>
      <c r="P28"/>
      <c r="Q28"/>
    </row>
    <row r="29" spans="1:17" ht="12" customHeight="1" x14ac:dyDescent="0.3">
      <c r="A29" s="2"/>
      <c r="B29" s="18"/>
      <c r="C29" s="20"/>
      <c r="D29" s="20"/>
      <c r="E29" s="116"/>
      <c r="F29" s="29"/>
      <c r="G29" s="29"/>
      <c r="J29"/>
      <c r="K29"/>
      <c r="L29"/>
      <c r="M29"/>
      <c r="N29"/>
      <c r="O29"/>
      <c r="P29"/>
      <c r="Q29"/>
    </row>
    <row r="30" spans="1:17" ht="12" customHeight="1" x14ac:dyDescent="0.3">
      <c r="A30" s="5"/>
      <c r="B30" s="30" t="s">
        <v>22</v>
      </c>
      <c r="C30" s="31"/>
      <c r="D30" s="32"/>
      <c r="E30" s="32"/>
      <c r="F30" s="33"/>
      <c r="G30" s="33"/>
      <c r="J30"/>
      <c r="K30"/>
      <c r="L30"/>
      <c r="M30"/>
      <c r="N30"/>
      <c r="O30"/>
      <c r="P30"/>
      <c r="Q30"/>
    </row>
    <row r="31" spans="1:17" ht="24" customHeight="1" x14ac:dyDescent="0.3">
      <c r="A31" s="5"/>
      <c r="B31" s="34" t="s">
        <v>14</v>
      </c>
      <c r="C31" s="35" t="s">
        <v>15</v>
      </c>
      <c r="D31" s="35" t="s">
        <v>16</v>
      </c>
      <c r="E31" s="34" t="s">
        <v>17</v>
      </c>
      <c r="F31" s="35" t="s">
        <v>18</v>
      </c>
      <c r="G31" s="34" t="s">
        <v>19</v>
      </c>
      <c r="J31"/>
      <c r="K31"/>
      <c r="L31"/>
      <c r="M31"/>
      <c r="N31"/>
      <c r="O31"/>
      <c r="P31"/>
      <c r="Q31"/>
    </row>
    <row r="32" spans="1:17" ht="12" customHeight="1" x14ac:dyDescent="0.3">
      <c r="A32" s="5"/>
      <c r="B32" s="117"/>
      <c r="C32" s="25"/>
      <c r="D32" s="117"/>
      <c r="E32" s="10"/>
      <c r="F32" s="117"/>
      <c r="G32" s="101">
        <f>(D32*F32)</f>
        <v>0</v>
      </c>
      <c r="J32"/>
      <c r="K32"/>
      <c r="L32"/>
      <c r="M32"/>
      <c r="N32"/>
      <c r="O32"/>
      <c r="P32"/>
      <c r="Q32"/>
    </row>
    <row r="33" spans="1:17" ht="12" customHeight="1" x14ac:dyDescent="0.3">
      <c r="A33" s="5"/>
      <c r="B33" s="36" t="s">
        <v>23</v>
      </c>
      <c r="C33" s="37"/>
      <c r="D33" s="37"/>
      <c r="E33" s="37"/>
      <c r="F33" s="38"/>
      <c r="G33" s="102">
        <f>SUM(G32)</f>
        <v>0</v>
      </c>
      <c r="J33"/>
      <c r="K33"/>
      <c r="L33"/>
      <c r="M33"/>
      <c r="N33"/>
      <c r="O33"/>
      <c r="P33"/>
      <c r="Q33"/>
    </row>
    <row r="34" spans="1:17" ht="12" customHeight="1" x14ac:dyDescent="0.3">
      <c r="A34" s="2"/>
      <c r="B34" s="39"/>
      <c r="C34" s="40"/>
      <c r="D34" s="40"/>
      <c r="E34" s="118"/>
      <c r="F34" s="41"/>
      <c r="G34" s="41"/>
      <c r="J34"/>
      <c r="K34"/>
      <c r="L34"/>
      <c r="M34"/>
      <c r="N34"/>
      <c r="O34"/>
      <c r="P34"/>
      <c r="Q34"/>
    </row>
    <row r="35" spans="1:17" ht="12" customHeight="1" x14ac:dyDescent="0.3">
      <c r="A35" s="5"/>
      <c r="B35" s="30" t="s">
        <v>24</v>
      </c>
      <c r="C35" s="31"/>
      <c r="D35" s="32"/>
      <c r="E35" s="32"/>
      <c r="F35" s="33"/>
      <c r="G35" s="33"/>
      <c r="J35"/>
      <c r="K35"/>
      <c r="L35"/>
      <c r="M35"/>
      <c r="N35"/>
      <c r="O35"/>
      <c r="P35"/>
      <c r="Q35"/>
    </row>
    <row r="36" spans="1:17" ht="24" customHeight="1" x14ac:dyDescent="0.3">
      <c r="A36" s="5"/>
      <c r="B36" s="42" t="s">
        <v>14</v>
      </c>
      <c r="C36" s="42" t="s">
        <v>15</v>
      </c>
      <c r="D36" s="42" t="s">
        <v>16</v>
      </c>
      <c r="E36" s="42" t="s">
        <v>17</v>
      </c>
      <c r="F36" s="43" t="s">
        <v>18</v>
      </c>
      <c r="G36" s="42" t="s">
        <v>19</v>
      </c>
      <c r="J36"/>
      <c r="K36"/>
      <c r="L36"/>
      <c r="M36"/>
      <c r="N36"/>
      <c r="O36"/>
      <c r="P36"/>
      <c r="Q36"/>
    </row>
    <row r="37" spans="1:17" ht="12.75" customHeight="1" x14ac:dyDescent="0.3">
      <c r="A37" s="17"/>
      <c r="B37" s="10" t="s">
        <v>132</v>
      </c>
      <c r="C37" s="10" t="s">
        <v>131</v>
      </c>
      <c r="D37" s="144">
        <v>3</v>
      </c>
      <c r="E37" s="10" t="s">
        <v>133</v>
      </c>
      <c r="F37" s="117">
        <v>60000</v>
      </c>
      <c r="G37" s="117">
        <f t="shared" ref="G37" si="1">(D37*F37)</f>
        <v>180000</v>
      </c>
      <c r="J37"/>
      <c r="K37"/>
      <c r="L37"/>
      <c r="M37"/>
      <c r="N37"/>
      <c r="O37"/>
      <c r="P37"/>
      <c r="Q37"/>
    </row>
    <row r="38" spans="1:17" ht="12.75" customHeight="1" x14ac:dyDescent="0.3">
      <c r="A38" s="5"/>
      <c r="B38" s="44" t="s">
        <v>25</v>
      </c>
      <c r="C38" s="45"/>
      <c r="D38" s="45"/>
      <c r="E38" s="45"/>
      <c r="F38" s="45"/>
      <c r="G38" s="141">
        <f>SUM(G37:G37)</f>
        <v>180000</v>
      </c>
      <c r="J38"/>
      <c r="K38"/>
      <c r="L38"/>
      <c r="M38"/>
      <c r="N38"/>
      <c r="O38"/>
      <c r="P38"/>
      <c r="Q38"/>
    </row>
    <row r="39" spans="1:17" ht="12" customHeight="1" x14ac:dyDescent="0.3">
      <c r="A39" s="2"/>
      <c r="B39" s="39"/>
      <c r="C39" s="40"/>
      <c r="D39" s="40"/>
      <c r="E39" s="118"/>
      <c r="F39" s="41"/>
      <c r="G39" s="41"/>
      <c r="J39"/>
      <c r="K39"/>
      <c r="L39"/>
      <c r="M39"/>
      <c r="N39"/>
      <c r="O39"/>
      <c r="P39"/>
      <c r="Q39"/>
    </row>
    <row r="40" spans="1:17" ht="12" customHeight="1" x14ac:dyDescent="0.3">
      <c r="A40" s="5"/>
      <c r="B40" s="30" t="s">
        <v>26</v>
      </c>
      <c r="C40" s="31"/>
      <c r="D40" s="32"/>
      <c r="E40" s="32"/>
      <c r="F40" s="33"/>
      <c r="G40" s="33"/>
      <c r="J40"/>
      <c r="K40"/>
      <c r="L40"/>
      <c r="M40"/>
      <c r="N40"/>
      <c r="O40"/>
      <c r="P40"/>
      <c r="Q40"/>
    </row>
    <row r="41" spans="1:17" ht="24" customHeight="1" x14ac:dyDescent="0.3">
      <c r="A41" s="5"/>
      <c r="B41" s="43" t="s">
        <v>27</v>
      </c>
      <c r="C41" s="43" t="s">
        <v>28</v>
      </c>
      <c r="D41" s="129" t="s">
        <v>29</v>
      </c>
      <c r="E41" s="43" t="s">
        <v>17</v>
      </c>
      <c r="F41" s="43" t="s">
        <v>18</v>
      </c>
      <c r="G41" s="43" t="s">
        <v>19</v>
      </c>
      <c r="J41"/>
      <c r="K41"/>
      <c r="L41"/>
      <c r="M41"/>
      <c r="N41"/>
      <c r="O41"/>
      <c r="P41"/>
      <c r="Q41"/>
    </row>
    <row r="42" spans="1:17" ht="12.75" customHeight="1" x14ac:dyDescent="0.3">
      <c r="A42" s="17"/>
      <c r="B42" s="145" t="s">
        <v>30</v>
      </c>
      <c r="C42" s="46"/>
      <c r="D42" s="46"/>
      <c r="E42" s="46"/>
      <c r="F42" s="46"/>
      <c r="G42" s="46"/>
      <c r="J42"/>
      <c r="K42"/>
      <c r="L42"/>
      <c r="M42"/>
      <c r="N42"/>
      <c r="O42"/>
      <c r="P42"/>
      <c r="Q42"/>
    </row>
    <row r="43" spans="1:17" ht="12.75" customHeight="1" x14ac:dyDescent="0.3">
      <c r="A43" s="17"/>
      <c r="B43" s="10" t="s">
        <v>123</v>
      </c>
      <c r="C43" s="47" t="s">
        <v>80</v>
      </c>
      <c r="D43" s="151">
        <v>275</v>
      </c>
      <c r="E43" s="47" t="s">
        <v>97</v>
      </c>
      <c r="F43" s="158">
        <f>34930/25</f>
        <v>1397.2</v>
      </c>
      <c r="G43" s="48">
        <f>(D43*F43)</f>
        <v>384230</v>
      </c>
      <c r="J43"/>
      <c r="K43"/>
      <c r="L43"/>
      <c r="M43"/>
      <c r="N43"/>
      <c r="O43"/>
      <c r="P43"/>
      <c r="Q43"/>
    </row>
    <row r="44" spans="1:17" ht="12.75" customHeight="1" x14ac:dyDescent="0.3">
      <c r="A44" s="17"/>
      <c r="B44" s="10" t="s">
        <v>124</v>
      </c>
      <c r="C44" s="47" t="s">
        <v>80</v>
      </c>
      <c r="D44" s="151">
        <v>150</v>
      </c>
      <c r="E44" s="47" t="s">
        <v>97</v>
      </c>
      <c r="F44" s="48">
        <f>25000/25</f>
        <v>1000</v>
      </c>
      <c r="G44" s="48">
        <f t="shared" ref="G44:G48" si="2">(D44*F44)</f>
        <v>150000</v>
      </c>
      <c r="J44"/>
      <c r="K44"/>
      <c r="L44"/>
      <c r="M44"/>
      <c r="N44"/>
      <c r="O44"/>
      <c r="P44"/>
      <c r="Q44"/>
    </row>
    <row r="45" spans="1:17" ht="12.75" customHeight="1" x14ac:dyDescent="0.3">
      <c r="A45" s="17"/>
      <c r="B45" s="10" t="s">
        <v>75</v>
      </c>
      <c r="C45" s="143" t="s">
        <v>80</v>
      </c>
      <c r="D45" s="143">
        <v>475</v>
      </c>
      <c r="E45" s="47" t="s">
        <v>97</v>
      </c>
      <c r="F45" s="48">
        <f>32230/25</f>
        <v>1289.2</v>
      </c>
      <c r="G45" s="48">
        <f t="shared" si="2"/>
        <v>612370</v>
      </c>
      <c r="J45"/>
      <c r="K45"/>
      <c r="L45"/>
      <c r="M45"/>
      <c r="N45"/>
      <c r="O45"/>
      <c r="P45"/>
      <c r="Q45"/>
    </row>
    <row r="46" spans="1:17" ht="12.75" customHeight="1" x14ac:dyDescent="0.3">
      <c r="A46" s="17"/>
      <c r="B46" s="10" t="s">
        <v>108</v>
      </c>
      <c r="C46" s="47" t="s">
        <v>80</v>
      </c>
      <c r="D46" s="143">
        <v>25</v>
      </c>
      <c r="E46" s="47" t="s">
        <v>97</v>
      </c>
      <c r="F46" s="48">
        <f>62420/25</f>
        <v>2496.8000000000002</v>
      </c>
      <c r="G46" s="48">
        <f t="shared" si="2"/>
        <v>62420.000000000007</v>
      </c>
      <c r="J46"/>
      <c r="K46"/>
      <c r="L46"/>
      <c r="M46"/>
      <c r="N46"/>
      <c r="O46"/>
      <c r="P46"/>
      <c r="Q46"/>
    </row>
    <row r="47" spans="1:17" ht="12.75" customHeight="1" x14ac:dyDescent="0.3">
      <c r="A47" s="17"/>
      <c r="B47" s="10" t="s">
        <v>127</v>
      </c>
      <c r="C47" s="47" t="s">
        <v>116</v>
      </c>
      <c r="D47" s="151">
        <v>1</v>
      </c>
      <c r="E47" s="47" t="s">
        <v>128</v>
      </c>
      <c r="F47" s="48">
        <v>30540</v>
      </c>
      <c r="G47" s="48">
        <f t="shared" si="2"/>
        <v>30540</v>
      </c>
      <c r="J47"/>
      <c r="K47"/>
      <c r="L47"/>
      <c r="M47"/>
      <c r="N47"/>
      <c r="O47"/>
      <c r="P47"/>
      <c r="Q47"/>
    </row>
    <row r="48" spans="1:17" ht="12.75" customHeight="1" x14ac:dyDescent="0.3">
      <c r="A48" s="17"/>
      <c r="B48" s="10" t="s">
        <v>129</v>
      </c>
      <c r="C48" s="47" t="s">
        <v>130</v>
      </c>
      <c r="D48" s="151">
        <v>1</v>
      </c>
      <c r="E48" s="47" t="s">
        <v>128</v>
      </c>
      <c r="F48" s="48">
        <v>51510</v>
      </c>
      <c r="G48" s="48">
        <f t="shared" si="2"/>
        <v>51510</v>
      </c>
      <c r="J48"/>
      <c r="K48"/>
      <c r="L48"/>
      <c r="M48"/>
      <c r="N48"/>
      <c r="O48"/>
      <c r="P48"/>
      <c r="Q48"/>
    </row>
    <row r="49" spans="1:17" ht="12.75" customHeight="1" x14ac:dyDescent="0.3">
      <c r="A49" s="17"/>
      <c r="B49" s="10"/>
      <c r="C49" s="47"/>
      <c r="D49" s="142"/>
      <c r="E49" s="47"/>
      <c r="F49" s="48"/>
      <c r="G49" s="48"/>
      <c r="J49"/>
      <c r="K49"/>
      <c r="L49"/>
      <c r="M49"/>
      <c r="N49"/>
      <c r="O49"/>
      <c r="P49"/>
      <c r="Q49"/>
    </row>
    <row r="50" spans="1:17" ht="12.75" customHeight="1" x14ac:dyDescent="0.3">
      <c r="A50" s="17"/>
      <c r="B50" s="145" t="s">
        <v>109</v>
      </c>
      <c r="C50" s="47"/>
      <c r="D50" s="150"/>
      <c r="E50" s="47"/>
      <c r="F50" s="48"/>
      <c r="G50" s="48"/>
      <c r="J50"/>
      <c r="K50"/>
      <c r="L50"/>
      <c r="M50"/>
      <c r="N50"/>
      <c r="O50"/>
      <c r="P50"/>
      <c r="Q50"/>
    </row>
    <row r="51" spans="1:17" ht="12.75" customHeight="1" x14ac:dyDescent="0.3">
      <c r="A51" s="17"/>
      <c r="B51" s="10" t="s">
        <v>110</v>
      </c>
      <c r="C51" s="47" t="s">
        <v>111</v>
      </c>
      <c r="D51" s="151">
        <v>4</v>
      </c>
      <c r="E51" s="47" t="s">
        <v>112</v>
      </c>
      <c r="F51" s="48">
        <v>20230</v>
      </c>
      <c r="G51" s="48">
        <f t="shared" ref="G51" si="3">(D51*F51)</f>
        <v>80920</v>
      </c>
      <c r="J51"/>
      <c r="K51"/>
      <c r="L51"/>
      <c r="M51"/>
      <c r="N51"/>
      <c r="O51"/>
      <c r="P51"/>
      <c r="Q51"/>
    </row>
    <row r="52" spans="1:17" ht="12.75" customHeight="1" x14ac:dyDescent="0.3">
      <c r="A52" s="17"/>
      <c r="B52" s="10" t="s">
        <v>113</v>
      </c>
      <c r="C52" s="47" t="s">
        <v>114</v>
      </c>
      <c r="D52" s="151">
        <v>6</v>
      </c>
      <c r="E52" s="47" t="s">
        <v>112</v>
      </c>
      <c r="F52" s="48">
        <v>12110</v>
      </c>
      <c r="G52" s="48">
        <f>D52*F52</f>
        <v>72660</v>
      </c>
      <c r="J52"/>
      <c r="K52"/>
      <c r="L52"/>
      <c r="M52"/>
      <c r="N52"/>
      <c r="O52"/>
      <c r="P52"/>
      <c r="Q52"/>
    </row>
    <row r="53" spans="1:17" ht="12.75" customHeight="1" x14ac:dyDescent="0.3">
      <c r="A53" s="17"/>
      <c r="B53" s="10" t="s">
        <v>115</v>
      </c>
      <c r="C53" s="47" t="s">
        <v>116</v>
      </c>
      <c r="D53" s="151">
        <v>2</v>
      </c>
      <c r="E53" s="47" t="s">
        <v>112</v>
      </c>
      <c r="F53" s="48">
        <v>40070</v>
      </c>
      <c r="G53" s="48">
        <f>D53*F53</f>
        <v>80140</v>
      </c>
      <c r="J53"/>
      <c r="K53"/>
      <c r="L53"/>
      <c r="M53"/>
      <c r="N53"/>
      <c r="O53"/>
      <c r="P53"/>
      <c r="Q53"/>
    </row>
    <row r="54" spans="1:17" ht="12.75" customHeight="1" x14ac:dyDescent="0.3">
      <c r="A54" s="17"/>
      <c r="B54" s="10"/>
      <c r="C54" s="47"/>
      <c r="D54" s="142"/>
      <c r="E54" s="47"/>
      <c r="F54" s="48"/>
      <c r="G54" s="48"/>
      <c r="J54"/>
      <c r="K54"/>
      <c r="L54"/>
      <c r="M54"/>
      <c r="N54"/>
      <c r="O54"/>
      <c r="P54"/>
      <c r="Q54"/>
    </row>
    <row r="55" spans="1:17" ht="12.75" customHeight="1" x14ac:dyDescent="0.3">
      <c r="A55" s="17"/>
      <c r="B55" s="152" t="s">
        <v>117</v>
      </c>
      <c r="C55" s="47"/>
      <c r="D55" s="142"/>
      <c r="E55" s="47"/>
      <c r="F55" s="48"/>
      <c r="G55" s="48"/>
      <c r="J55"/>
      <c r="K55"/>
      <c r="L55"/>
      <c r="M55"/>
      <c r="N55"/>
      <c r="O55"/>
      <c r="P55"/>
      <c r="Q55"/>
    </row>
    <row r="56" spans="1:17" ht="12.75" customHeight="1" x14ac:dyDescent="0.3">
      <c r="A56" s="17"/>
      <c r="B56" s="10" t="s">
        <v>118</v>
      </c>
      <c r="C56" s="47" t="s">
        <v>119</v>
      </c>
      <c r="D56" s="151">
        <v>1</v>
      </c>
      <c r="E56" s="47" t="s">
        <v>120</v>
      </c>
      <c r="F56" s="48">
        <v>167670</v>
      </c>
      <c r="G56" s="48">
        <f>D56*F56</f>
        <v>167670</v>
      </c>
      <c r="J56"/>
      <c r="K56"/>
      <c r="L56"/>
      <c r="M56"/>
      <c r="N56"/>
      <c r="O56"/>
      <c r="P56"/>
      <c r="Q56"/>
    </row>
    <row r="57" spans="1:17" ht="12.75" customHeight="1" x14ac:dyDescent="0.3">
      <c r="A57" s="17"/>
      <c r="B57" s="10"/>
      <c r="C57" s="47"/>
      <c r="D57" s="151"/>
      <c r="E57" s="47"/>
      <c r="F57" s="48"/>
      <c r="G57" s="48"/>
      <c r="J57"/>
      <c r="K57"/>
      <c r="L57"/>
      <c r="M57"/>
      <c r="N57"/>
      <c r="O57"/>
      <c r="P57"/>
      <c r="Q57"/>
    </row>
    <row r="58" spans="1:17" ht="12.75" customHeight="1" x14ac:dyDescent="0.3">
      <c r="A58" s="17"/>
      <c r="B58" s="145" t="s">
        <v>62</v>
      </c>
      <c r="C58" s="47"/>
      <c r="D58" s="151"/>
      <c r="E58" s="47"/>
      <c r="F58" s="48"/>
      <c r="G58" s="48"/>
      <c r="J58"/>
      <c r="K58"/>
      <c r="L58"/>
      <c r="M58"/>
      <c r="N58"/>
      <c r="O58"/>
      <c r="P58"/>
      <c r="Q58"/>
    </row>
    <row r="59" spans="1:17" ht="12.75" customHeight="1" x14ac:dyDescent="0.3">
      <c r="A59" s="17"/>
      <c r="B59" s="10" t="s">
        <v>76</v>
      </c>
      <c r="C59" s="47" t="s">
        <v>80</v>
      </c>
      <c r="D59" s="151">
        <v>1</v>
      </c>
      <c r="E59" s="47" t="s">
        <v>81</v>
      </c>
      <c r="F59" s="48">
        <v>30695</v>
      </c>
      <c r="G59" s="48">
        <f>(D59*F59)</f>
        <v>30695</v>
      </c>
      <c r="J59"/>
      <c r="K59"/>
      <c r="L59"/>
      <c r="M59"/>
      <c r="N59"/>
      <c r="O59"/>
      <c r="P59"/>
      <c r="Q59"/>
    </row>
    <row r="60" spans="1:17" ht="12.75" customHeight="1" x14ac:dyDescent="0.3">
      <c r="A60" s="17"/>
      <c r="B60" s="10" t="s">
        <v>104</v>
      </c>
      <c r="C60" s="134" t="s">
        <v>90</v>
      </c>
      <c r="D60" s="160">
        <v>1</v>
      </c>
      <c r="E60" s="134" t="s">
        <v>82</v>
      </c>
      <c r="F60" s="135">
        <v>146410</v>
      </c>
      <c r="G60" s="48">
        <f>(D60*F60)</f>
        <v>146410</v>
      </c>
      <c r="J60"/>
      <c r="K60"/>
      <c r="L60"/>
      <c r="M60"/>
      <c r="N60"/>
      <c r="O60"/>
      <c r="P60"/>
      <c r="Q60"/>
    </row>
    <row r="61" spans="1:17" ht="12.75" customHeight="1" x14ac:dyDescent="0.3">
      <c r="A61" s="17"/>
      <c r="B61" s="10" t="s">
        <v>105</v>
      </c>
      <c r="C61" s="134" t="s">
        <v>90</v>
      </c>
      <c r="D61" s="160">
        <v>2</v>
      </c>
      <c r="E61" s="134" t="s">
        <v>82</v>
      </c>
      <c r="F61" s="135">
        <v>40950</v>
      </c>
      <c r="G61" s="48">
        <f>(D61*F61)</f>
        <v>81900</v>
      </c>
      <c r="J61"/>
      <c r="K61"/>
      <c r="L61"/>
      <c r="M61"/>
      <c r="N61"/>
      <c r="O61"/>
      <c r="P61"/>
      <c r="Q61"/>
    </row>
    <row r="62" spans="1:17" ht="12.75" customHeight="1" x14ac:dyDescent="0.3">
      <c r="A62" s="17"/>
      <c r="B62" s="10"/>
      <c r="C62" s="134"/>
      <c r="D62" s="160"/>
      <c r="E62" s="134"/>
      <c r="F62" s="135"/>
      <c r="G62" s="48"/>
      <c r="J62"/>
      <c r="K62"/>
      <c r="L62"/>
      <c r="M62"/>
      <c r="N62"/>
      <c r="O62"/>
      <c r="P62"/>
      <c r="Q62"/>
    </row>
    <row r="63" spans="1:17" ht="12.75" customHeight="1" x14ac:dyDescent="0.3">
      <c r="A63" s="17"/>
      <c r="B63" s="145" t="s">
        <v>60</v>
      </c>
      <c r="C63" s="134"/>
      <c r="D63" s="160"/>
      <c r="E63" s="134"/>
      <c r="F63" s="135"/>
      <c r="G63" s="48"/>
      <c r="J63"/>
      <c r="K63"/>
      <c r="L63"/>
      <c r="M63"/>
      <c r="N63"/>
      <c r="O63"/>
      <c r="P63"/>
      <c r="Q63"/>
    </row>
    <row r="64" spans="1:17" ht="12.75" customHeight="1" x14ac:dyDescent="0.3">
      <c r="A64" s="17"/>
      <c r="B64" s="10" t="s">
        <v>98</v>
      </c>
      <c r="C64" s="134" t="s">
        <v>90</v>
      </c>
      <c r="D64" s="160">
        <v>4</v>
      </c>
      <c r="E64" s="134" t="s">
        <v>83</v>
      </c>
      <c r="F64" s="135">
        <v>19360</v>
      </c>
      <c r="G64" s="48">
        <f>(D64*F64)</f>
        <v>77440</v>
      </c>
      <c r="J64"/>
      <c r="K64"/>
      <c r="L64"/>
      <c r="M64"/>
      <c r="N64"/>
      <c r="O64"/>
      <c r="P64"/>
      <c r="Q64"/>
    </row>
    <row r="65" spans="1:17" ht="12.75" customHeight="1" x14ac:dyDescent="0.3">
      <c r="A65" s="17"/>
      <c r="B65" s="10" t="s">
        <v>106</v>
      </c>
      <c r="C65" s="134" t="s">
        <v>107</v>
      </c>
      <c r="D65" s="160">
        <v>1</v>
      </c>
      <c r="E65" s="134" t="s">
        <v>83</v>
      </c>
      <c r="F65" s="135">
        <v>38860</v>
      </c>
      <c r="G65" s="48">
        <f>(D65*F65)</f>
        <v>38860</v>
      </c>
      <c r="J65"/>
      <c r="K65"/>
      <c r="L65"/>
      <c r="M65"/>
      <c r="N65"/>
      <c r="O65"/>
      <c r="P65"/>
      <c r="Q65"/>
    </row>
    <row r="66" spans="1:17" ht="12.75" customHeight="1" x14ac:dyDescent="0.3">
      <c r="A66" s="17"/>
      <c r="B66" s="153" t="s">
        <v>77</v>
      </c>
      <c r="C66" s="154" t="s">
        <v>90</v>
      </c>
      <c r="D66" s="161">
        <v>2</v>
      </c>
      <c r="E66" s="154" t="s">
        <v>83</v>
      </c>
      <c r="F66" s="155">
        <v>20540</v>
      </c>
      <c r="G66" s="156">
        <f>(D66*F66)</f>
        <v>41080</v>
      </c>
      <c r="J66"/>
      <c r="K66"/>
      <c r="L66"/>
      <c r="M66"/>
      <c r="N66"/>
      <c r="O66"/>
      <c r="P66"/>
      <c r="Q66"/>
    </row>
    <row r="67" spans="1:17" ht="12.75" customHeight="1" x14ac:dyDescent="0.3">
      <c r="A67" s="61"/>
      <c r="B67" s="157" t="s">
        <v>121</v>
      </c>
      <c r="C67" s="134" t="s">
        <v>122</v>
      </c>
      <c r="D67" s="160">
        <v>1</v>
      </c>
      <c r="E67" s="134" t="s">
        <v>83</v>
      </c>
      <c r="F67" s="135">
        <v>30530</v>
      </c>
      <c r="G67" s="48">
        <f t="shared" ref="G67" si="4">(D67*F67)</f>
        <v>30530</v>
      </c>
      <c r="J67"/>
      <c r="K67"/>
      <c r="L67"/>
      <c r="M67"/>
      <c r="N67"/>
      <c r="O67"/>
      <c r="P67"/>
      <c r="Q67"/>
    </row>
    <row r="68" spans="1:17" ht="12.75" customHeight="1" x14ac:dyDescent="0.3">
      <c r="A68" s="17"/>
      <c r="B68" s="130" t="s">
        <v>31</v>
      </c>
      <c r="C68" s="131"/>
      <c r="D68" s="131"/>
      <c r="E68" s="131"/>
      <c r="F68" s="132"/>
      <c r="G68" s="133">
        <f>SUM(G42:G67)</f>
        <v>2139375</v>
      </c>
      <c r="J68"/>
      <c r="K68"/>
      <c r="L68"/>
      <c r="M68"/>
      <c r="N68"/>
      <c r="O68"/>
      <c r="P68"/>
      <c r="Q68"/>
    </row>
    <row r="69" spans="1:17" ht="13.5" customHeight="1" x14ac:dyDescent="0.3">
      <c r="A69" s="5"/>
      <c r="B69" s="39"/>
      <c r="C69" s="40"/>
      <c r="D69" s="40"/>
      <c r="E69" s="118"/>
      <c r="F69" s="41"/>
      <c r="G69" s="41"/>
      <c r="J69"/>
      <c r="K69"/>
      <c r="L69"/>
      <c r="M69"/>
      <c r="N69"/>
      <c r="O69"/>
      <c r="P69"/>
      <c r="Q69"/>
    </row>
    <row r="70" spans="1:17" ht="12" customHeight="1" x14ac:dyDescent="0.3">
      <c r="A70" s="2"/>
      <c r="B70" s="30" t="s">
        <v>32</v>
      </c>
      <c r="C70" s="31"/>
      <c r="D70" s="32"/>
      <c r="E70" s="32"/>
      <c r="F70" s="33"/>
      <c r="G70" s="33"/>
      <c r="J70"/>
      <c r="K70"/>
      <c r="L70"/>
      <c r="M70"/>
      <c r="N70"/>
      <c r="O70"/>
      <c r="P70"/>
      <c r="Q70"/>
    </row>
    <row r="71" spans="1:17" ht="12" customHeight="1" x14ac:dyDescent="0.3">
      <c r="A71" s="5"/>
      <c r="B71" s="128" t="s">
        <v>33</v>
      </c>
      <c r="C71" s="129" t="s">
        <v>28</v>
      </c>
      <c r="D71" s="129" t="s">
        <v>29</v>
      </c>
      <c r="E71" s="128" t="s">
        <v>17</v>
      </c>
      <c r="F71" s="129" t="s">
        <v>18</v>
      </c>
      <c r="G71" s="128" t="s">
        <v>19</v>
      </c>
      <c r="J71"/>
      <c r="K71"/>
      <c r="L71"/>
      <c r="M71"/>
      <c r="N71"/>
      <c r="O71"/>
      <c r="P71"/>
      <c r="Q71"/>
    </row>
    <row r="72" spans="1:17" ht="24" customHeight="1" x14ac:dyDescent="0.3">
      <c r="A72" s="5"/>
      <c r="B72" s="117" t="s">
        <v>63</v>
      </c>
      <c r="C72" s="134" t="s">
        <v>64</v>
      </c>
      <c r="D72" s="119">
        <v>3099</v>
      </c>
      <c r="E72" s="119" t="s">
        <v>65</v>
      </c>
      <c r="F72" s="119">
        <v>290</v>
      </c>
      <c r="G72" s="149">
        <f>(D72*F72)</f>
        <v>898710</v>
      </c>
      <c r="J72"/>
      <c r="K72"/>
      <c r="L72"/>
      <c r="M72"/>
      <c r="N72"/>
      <c r="O72"/>
      <c r="P72"/>
      <c r="Q72"/>
    </row>
    <row r="73" spans="1:17" ht="12.75" customHeight="1" x14ac:dyDescent="0.3">
      <c r="A73" s="61"/>
      <c r="B73" s="117" t="s">
        <v>66</v>
      </c>
      <c r="C73" s="25" t="s">
        <v>20</v>
      </c>
      <c r="D73" s="119">
        <v>12</v>
      </c>
      <c r="E73" s="119" t="s">
        <v>65</v>
      </c>
      <c r="F73" s="119">
        <v>25000</v>
      </c>
      <c r="G73" s="149">
        <f t="shared" ref="G73" si="5">(D73*F73)</f>
        <v>300000</v>
      </c>
      <c r="J73"/>
      <c r="K73"/>
      <c r="L73"/>
      <c r="M73"/>
      <c r="N73"/>
      <c r="O73"/>
      <c r="P73"/>
      <c r="Q73"/>
    </row>
    <row r="74" spans="1:17" ht="12.75" customHeight="1" x14ac:dyDescent="0.3">
      <c r="A74" s="61"/>
      <c r="B74" s="130" t="s">
        <v>34</v>
      </c>
      <c r="C74" s="131"/>
      <c r="D74" s="131"/>
      <c r="E74" s="131"/>
      <c r="F74" s="132"/>
      <c r="G74" s="133">
        <f>SUM(G72:G73)</f>
        <v>1198710</v>
      </c>
      <c r="J74"/>
      <c r="K74"/>
      <c r="L74"/>
      <c r="M74"/>
      <c r="N74"/>
      <c r="O74"/>
      <c r="P74"/>
      <c r="Q74"/>
    </row>
    <row r="75" spans="1:17" ht="13.5" customHeight="1" x14ac:dyDescent="0.3">
      <c r="A75" s="5"/>
      <c r="B75" s="64"/>
      <c r="C75" s="64"/>
      <c r="D75" s="64"/>
      <c r="E75" s="120"/>
      <c r="F75" s="65"/>
      <c r="G75" s="65"/>
      <c r="J75"/>
      <c r="K75"/>
      <c r="L75"/>
      <c r="M75"/>
      <c r="N75"/>
      <c r="O75"/>
      <c r="P75"/>
      <c r="Q75"/>
    </row>
    <row r="76" spans="1:17" ht="12" customHeight="1" x14ac:dyDescent="0.3">
      <c r="A76" s="2"/>
      <c r="B76" s="66" t="s">
        <v>35</v>
      </c>
      <c r="C76" s="67"/>
      <c r="D76" s="67"/>
      <c r="E76" s="104"/>
      <c r="F76" s="67"/>
      <c r="G76" s="68">
        <f>G28+G33+G38+G68+G74</f>
        <v>5493085</v>
      </c>
      <c r="J76"/>
      <c r="K76"/>
      <c r="L76"/>
      <c r="M76"/>
      <c r="N76"/>
      <c r="O76"/>
      <c r="P76"/>
      <c r="Q76"/>
    </row>
    <row r="77" spans="1:17" ht="12" customHeight="1" x14ac:dyDescent="0.3">
      <c r="A77" s="61"/>
      <c r="B77" s="69" t="s">
        <v>36</v>
      </c>
      <c r="C77" s="50"/>
      <c r="D77" s="50"/>
      <c r="E77" s="105"/>
      <c r="F77" s="50"/>
      <c r="G77" s="70">
        <f>G76*0.05</f>
        <v>274654.25</v>
      </c>
      <c r="J77"/>
      <c r="K77"/>
      <c r="L77"/>
      <c r="M77"/>
      <c r="N77"/>
      <c r="O77"/>
      <c r="P77"/>
      <c r="Q77"/>
    </row>
    <row r="78" spans="1:17" ht="12" customHeight="1" x14ac:dyDescent="0.3">
      <c r="A78" s="61"/>
      <c r="B78" s="71" t="s">
        <v>37</v>
      </c>
      <c r="C78" s="49"/>
      <c r="D78" s="49"/>
      <c r="E78" s="106"/>
      <c r="F78" s="49"/>
      <c r="G78" s="72">
        <f>G77+G76</f>
        <v>5767739.25</v>
      </c>
      <c r="J78"/>
      <c r="K78"/>
      <c r="L78"/>
      <c r="M78"/>
      <c r="N78"/>
      <c r="O78"/>
      <c r="P78"/>
      <c r="Q78"/>
    </row>
    <row r="79" spans="1:17" ht="12" customHeight="1" x14ac:dyDescent="0.3">
      <c r="A79" s="61"/>
      <c r="B79" s="69" t="s">
        <v>38</v>
      </c>
      <c r="C79" s="50"/>
      <c r="D79" s="50"/>
      <c r="E79" s="105"/>
      <c r="F79" s="50"/>
      <c r="G79" s="70">
        <f>G12</f>
        <v>11000000</v>
      </c>
      <c r="J79"/>
      <c r="K79"/>
      <c r="L79"/>
      <c r="M79"/>
      <c r="N79"/>
      <c r="O79"/>
      <c r="P79"/>
      <c r="Q79"/>
    </row>
    <row r="80" spans="1:17" ht="12" customHeight="1" x14ac:dyDescent="0.3">
      <c r="A80" s="61"/>
      <c r="B80" s="73" t="s">
        <v>39</v>
      </c>
      <c r="C80" s="74"/>
      <c r="D80" s="74"/>
      <c r="E80" s="107"/>
      <c r="F80" s="74"/>
      <c r="G80" s="75">
        <f>G79-G78</f>
        <v>5232260.75</v>
      </c>
      <c r="J80"/>
      <c r="K80"/>
      <c r="L80"/>
      <c r="M80"/>
      <c r="N80"/>
      <c r="O80"/>
      <c r="P80"/>
      <c r="Q80"/>
    </row>
    <row r="81" spans="1:17" ht="12" customHeight="1" x14ac:dyDescent="0.3">
      <c r="A81" s="61"/>
      <c r="B81" s="62" t="s">
        <v>40</v>
      </c>
      <c r="C81" s="63"/>
      <c r="D81" s="63"/>
      <c r="E81" s="108"/>
      <c r="F81" s="63"/>
      <c r="G81" s="58"/>
      <c r="J81"/>
      <c r="K81"/>
      <c r="L81"/>
      <c r="M81"/>
      <c r="N81"/>
      <c r="O81"/>
      <c r="P81"/>
      <c r="Q81"/>
    </row>
    <row r="82" spans="1:17" ht="12" customHeight="1" thickBot="1" x14ac:dyDescent="0.35">
      <c r="A82" s="61"/>
      <c r="B82" s="76"/>
      <c r="C82" s="63"/>
      <c r="D82" s="63"/>
      <c r="E82" s="108"/>
      <c r="F82" s="63"/>
      <c r="G82" s="58"/>
      <c r="J82"/>
      <c r="K82"/>
      <c r="L82"/>
      <c r="M82"/>
      <c r="N82"/>
      <c r="O82"/>
      <c r="P82"/>
      <c r="Q82"/>
    </row>
    <row r="83" spans="1:17" ht="12.75" customHeight="1" x14ac:dyDescent="0.3">
      <c r="A83" s="61"/>
      <c r="B83" s="88" t="s">
        <v>41</v>
      </c>
      <c r="C83" s="89"/>
      <c r="D83" s="89"/>
      <c r="E83" s="121"/>
      <c r="F83" s="90"/>
      <c r="G83" s="58"/>
      <c r="J83"/>
      <c r="K83"/>
      <c r="L83"/>
      <c r="M83"/>
      <c r="N83"/>
      <c r="O83"/>
      <c r="P83"/>
      <c r="Q83"/>
    </row>
    <row r="84" spans="1:17" ht="12" customHeight="1" x14ac:dyDescent="0.3">
      <c r="A84" s="61"/>
      <c r="B84" s="91" t="s">
        <v>42</v>
      </c>
      <c r="C84" s="60"/>
      <c r="D84" s="60"/>
      <c r="E84" s="122"/>
      <c r="F84" s="92"/>
      <c r="G84" s="58"/>
      <c r="J84"/>
      <c r="K84"/>
      <c r="L84"/>
      <c r="M84"/>
      <c r="N84"/>
      <c r="O84"/>
      <c r="P84"/>
      <c r="Q84"/>
    </row>
    <row r="85" spans="1:17" ht="12" customHeight="1" x14ac:dyDescent="0.3">
      <c r="A85" s="61"/>
      <c r="B85" s="91" t="s">
        <v>43</v>
      </c>
      <c r="C85" s="60"/>
      <c r="D85" s="60"/>
      <c r="E85" s="122"/>
      <c r="F85" s="92"/>
      <c r="G85" s="58"/>
    </row>
    <row r="86" spans="1:17" ht="12" customHeight="1" x14ac:dyDescent="0.3">
      <c r="A86" s="61"/>
      <c r="B86" s="91" t="s">
        <v>44</v>
      </c>
      <c r="C86" s="60"/>
      <c r="D86" s="60"/>
      <c r="E86" s="122"/>
      <c r="F86" s="92"/>
      <c r="G86" s="58"/>
    </row>
    <row r="87" spans="1:17" ht="12" customHeight="1" x14ac:dyDescent="0.3">
      <c r="A87" s="61"/>
      <c r="B87" s="91" t="s">
        <v>45</v>
      </c>
      <c r="C87" s="60"/>
      <c r="D87" s="60"/>
      <c r="E87" s="122"/>
      <c r="F87" s="92"/>
      <c r="G87" s="58"/>
    </row>
    <row r="88" spans="1:17" ht="12" customHeight="1" x14ac:dyDescent="0.3">
      <c r="A88" s="61"/>
      <c r="B88" s="91" t="s">
        <v>46</v>
      </c>
      <c r="C88" s="60"/>
      <c r="D88" s="60"/>
      <c r="E88" s="122"/>
      <c r="F88" s="92"/>
      <c r="G88" s="58"/>
    </row>
    <row r="89" spans="1:17" ht="12" customHeight="1" thickBot="1" x14ac:dyDescent="0.35">
      <c r="A89" s="61"/>
      <c r="B89" s="93" t="s">
        <v>47</v>
      </c>
      <c r="C89" s="94"/>
      <c r="D89" s="94"/>
      <c r="E89" s="123"/>
      <c r="F89" s="95"/>
      <c r="G89" s="58"/>
    </row>
    <row r="90" spans="1:17" ht="12.75" customHeight="1" x14ac:dyDescent="0.3">
      <c r="A90" s="61"/>
      <c r="B90" s="86"/>
      <c r="C90" s="60"/>
      <c r="D90" s="60"/>
      <c r="E90" s="122"/>
      <c r="F90" s="60"/>
      <c r="G90" s="58"/>
    </row>
    <row r="91" spans="1:17" ht="12.75" customHeight="1" thickBot="1" x14ac:dyDescent="0.35">
      <c r="A91" s="61"/>
      <c r="B91" s="147" t="s">
        <v>48</v>
      </c>
      <c r="C91" s="148"/>
      <c r="D91" s="85"/>
      <c r="E91" s="124"/>
      <c r="F91" s="52"/>
      <c r="G91" s="58"/>
    </row>
    <row r="92" spans="1:17" ht="15" customHeight="1" x14ac:dyDescent="0.3">
      <c r="A92" s="61"/>
      <c r="B92" s="78" t="s">
        <v>33</v>
      </c>
      <c r="C92" s="53" t="s">
        <v>84</v>
      </c>
      <c r="D92" s="79" t="s">
        <v>49</v>
      </c>
      <c r="E92" s="124"/>
      <c r="F92" s="52"/>
      <c r="G92" s="58"/>
    </row>
    <row r="93" spans="1:17" ht="12" customHeight="1" x14ac:dyDescent="0.3">
      <c r="A93" s="61"/>
      <c r="B93" s="80" t="s">
        <v>50</v>
      </c>
      <c r="C93" s="54">
        <f>G28</f>
        <v>1975000</v>
      </c>
      <c r="D93" s="81">
        <f>(C93/C99)</f>
        <v>0.3424218596567104</v>
      </c>
      <c r="E93" s="124"/>
      <c r="F93" s="52"/>
      <c r="G93" s="58"/>
    </row>
    <row r="94" spans="1:17" ht="12" customHeight="1" x14ac:dyDescent="0.3">
      <c r="A94" s="61"/>
      <c r="B94" s="80" t="s">
        <v>51</v>
      </c>
      <c r="C94" s="54">
        <f>G33</f>
        <v>0</v>
      </c>
      <c r="D94" s="81">
        <v>0</v>
      </c>
      <c r="E94" s="124"/>
      <c r="F94" s="52"/>
      <c r="G94" s="58"/>
    </row>
    <row r="95" spans="1:17" ht="12" customHeight="1" x14ac:dyDescent="0.3">
      <c r="A95" s="61"/>
      <c r="B95" s="80" t="s">
        <v>52</v>
      </c>
      <c r="C95" s="54">
        <f>G38</f>
        <v>180000</v>
      </c>
      <c r="D95" s="81">
        <f>(C95/C99)</f>
        <v>3.12080682218774E-2</v>
      </c>
      <c r="E95" s="124"/>
      <c r="F95" s="52"/>
      <c r="G95" s="58"/>
    </row>
    <row r="96" spans="1:17" ht="12" customHeight="1" x14ac:dyDescent="0.3">
      <c r="A96" s="61"/>
      <c r="B96" s="80" t="s">
        <v>27</v>
      </c>
      <c r="C96" s="54">
        <f>G68</f>
        <v>2139375</v>
      </c>
      <c r="D96" s="81">
        <f>(C96/C99)</f>
        <v>0.37092089417877205</v>
      </c>
      <c r="E96" s="124"/>
      <c r="F96" s="52"/>
      <c r="G96" s="58"/>
    </row>
    <row r="97" spans="1:7" ht="12" customHeight="1" x14ac:dyDescent="0.3">
      <c r="A97" s="61"/>
      <c r="B97" s="80" t="s">
        <v>53</v>
      </c>
      <c r="C97" s="55">
        <f>G74</f>
        <v>1198710</v>
      </c>
      <c r="D97" s="81">
        <f>(C97/C99)</f>
        <v>0.20783013032359257</v>
      </c>
      <c r="E97" s="109"/>
      <c r="F97" s="57"/>
      <c r="G97" s="58"/>
    </row>
    <row r="98" spans="1:7" ht="12" customHeight="1" x14ac:dyDescent="0.3">
      <c r="A98" s="61"/>
      <c r="B98" s="80" t="s">
        <v>54</v>
      </c>
      <c r="C98" s="55">
        <f>G77</f>
        <v>274654.25</v>
      </c>
      <c r="D98" s="81">
        <f>(C98/C99)</f>
        <v>4.7619047619047616E-2</v>
      </c>
      <c r="E98" s="109"/>
      <c r="F98" s="57"/>
      <c r="G98" s="58"/>
    </row>
    <row r="99" spans="1:7" ht="12" customHeight="1" thickBot="1" x14ac:dyDescent="0.35">
      <c r="A99" s="61"/>
      <c r="B99" s="82" t="s">
        <v>55</v>
      </c>
      <c r="C99" s="83">
        <f>SUM(C93:C98)</f>
        <v>5767739.25</v>
      </c>
      <c r="D99" s="84">
        <f>SUM(D93:D98)</f>
        <v>1</v>
      </c>
      <c r="E99" s="109"/>
      <c r="F99" s="57"/>
      <c r="G99" s="58"/>
    </row>
    <row r="100" spans="1:7" ht="12.75" customHeight="1" x14ac:dyDescent="0.3">
      <c r="A100" s="61"/>
      <c r="B100" s="76"/>
      <c r="C100" s="63"/>
      <c r="D100" s="63"/>
      <c r="E100" s="108"/>
      <c r="F100" s="63"/>
      <c r="G100" s="58"/>
    </row>
    <row r="101" spans="1:7" ht="12" customHeight="1" x14ac:dyDescent="0.3">
      <c r="A101" s="61"/>
      <c r="B101" s="77"/>
      <c r="C101" s="63"/>
      <c r="D101" s="63"/>
      <c r="E101" s="108"/>
      <c r="F101" s="63"/>
      <c r="G101" s="58"/>
    </row>
    <row r="102" spans="1:7" ht="12.75" customHeight="1" thickBot="1" x14ac:dyDescent="0.35">
      <c r="A102" s="61"/>
      <c r="B102" s="97"/>
      <c r="C102" s="98" t="s">
        <v>67</v>
      </c>
      <c r="D102" s="99"/>
      <c r="E102" s="110"/>
      <c r="F102" s="56"/>
      <c r="G102" s="58"/>
    </row>
    <row r="103" spans="1:7" ht="12" customHeight="1" x14ac:dyDescent="0.3">
      <c r="A103" s="51"/>
      <c r="B103" s="100" t="s">
        <v>78</v>
      </c>
      <c r="C103" s="136">
        <v>3000</v>
      </c>
      <c r="D103" s="136">
        <v>4500</v>
      </c>
      <c r="E103" s="136">
        <v>6000</v>
      </c>
      <c r="F103" s="96"/>
      <c r="G103" s="59"/>
    </row>
    <row r="104" spans="1:7" ht="12" customHeight="1" thickBot="1" x14ac:dyDescent="0.35">
      <c r="A104" s="61"/>
      <c r="B104" s="82" t="s">
        <v>79</v>
      </c>
      <c r="C104" s="83">
        <f>(G78/C103)</f>
        <v>1922.5797500000001</v>
      </c>
      <c r="D104" s="83">
        <f>(G78/D103)</f>
        <v>1281.7198333333333</v>
      </c>
      <c r="E104" s="111">
        <f>(G78/E103)</f>
        <v>961.28987500000005</v>
      </c>
      <c r="F104" s="96"/>
      <c r="G104" s="59"/>
    </row>
    <row r="105" spans="1:7" ht="12.75" customHeight="1" x14ac:dyDescent="0.3">
      <c r="A105" s="61"/>
      <c r="B105" s="87" t="s">
        <v>56</v>
      </c>
      <c r="C105" s="60"/>
      <c r="D105" s="60"/>
      <c r="E105" s="122"/>
      <c r="F105" s="60"/>
      <c r="G105" s="60"/>
    </row>
    <row r="106" spans="1:7" ht="15.6" customHeight="1" x14ac:dyDescent="0.3">
      <c r="A106" s="61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1" ma:contentTypeDescription="Crear nuevo documento." ma:contentTypeScope="" ma:versionID="963e6a88358234cf0f7dedf9c056eb80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80fdd413a33b5c6b26a9daabd7227732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E9C5F-06FF-4F68-9843-064C7386F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94D83-DB90-46DB-B9A6-808FBEFC8B7A}">
  <ds:schemaRefs>
    <ds:schemaRef ds:uri="http://schemas.microsoft.com/office/2006/documentManagement/types"/>
    <ds:schemaRef ds:uri="http://purl.org/dc/dcmitype/"/>
    <ds:schemaRef ds:uri="1030f0af-99cb-42f1-88fc-acec73331192"/>
    <ds:schemaRef ds:uri="http://schemas.microsoft.com/office/infopath/2007/PartnerControls"/>
    <ds:schemaRef ds:uri="http://schemas.microsoft.com/office/2006/metadata/properties"/>
    <ds:schemaRef ds:uri="http://purl.org/dc/terms/"/>
    <ds:schemaRef ds:uri="c5dbce2d-49dc-4afe-a5b0-d7fb7a901161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Ahumada Fritis Armando Segundo</dc:creator>
  <cp:lastModifiedBy>Gonzalez Valencia Maria Teresa</cp:lastModifiedBy>
  <dcterms:created xsi:type="dcterms:W3CDTF">2020-11-27T12:49:26Z</dcterms:created>
  <dcterms:modified xsi:type="dcterms:W3CDTF">2023-04-10T16:11:09Z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