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SAN FELIPE\"/>
    </mc:Choice>
  </mc:AlternateContent>
  <bookViews>
    <workbookView xWindow="0" yWindow="0" windowWidth="28800" windowHeight="11475"/>
  </bookViews>
  <sheets>
    <sheet name="Nogal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G46" i="2" l="1"/>
  <c r="F48" i="2"/>
  <c r="F52" i="2"/>
  <c r="F55" i="2"/>
  <c r="F59" i="2"/>
  <c r="G60" i="2"/>
  <c r="F45" i="2"/>
  <c r="G45" i="2" s="1"/>
  <c r="C92" i="2"/>
  <c r="D86" i="2" s="1"/>
  <c r="D92" i="2" s="1"/>
  <c r="D91" i="2"/>
  <c r="D90" i="2"/>
  <c r="D89" i="2"/>
  <c r="D88" i="2"/>
  <c r="G67" i="2"/>
  <c r="G53" i="2"/>
  <c r="G51" i="2"/>
  <c r="G50" i="2"/>
  <c r="G49" i="2"/>
  <c r="G39" i="2"/>
  <c r="G37" i="2"/>
  <c r="G36" i="2"/>
  <c r="G40" i="2" s="1"/>
  <c r="G26" i="2"/>
  <c r="G25" i="2"/>
  <c r="G24" i="2"/>
  <c r="G23" i="2"/>
  <c r="G22" i="2"/>
  <c r="G21" i="2"/>
  <c r="G12" i="2"/>
  <c r="G72" i="2" s="1"/>
  <c r="G62" i="2" l="1"/>
  <c r="G27" i="2"/>
  <c r="G69" i="2" l="1"/>
  <c r="G70" i="2" s="1"/>
  <c r="G71" i="2" s="1"/>
  <c r="E98" i="2" s="1"/>
  <c r="G73" i="2" l="1"/>
  <c r="D98" i="2"/>
</calcChain>
</file>

<file path=xl/sharedStrings.xml><?xml version="1.0" encoding="utf-8"?>
<sst xmlns="http://schemas.openxmlformats.org/spreadsheetml/2006/main" count="171" uniqueCount="127">
  <si>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</si>
  <si>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</si>
  <si>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</si>
  <si>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</si>
  <si>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</si>
  <si>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</si>
  <si>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</si>
  <si>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</si>
  <si>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</si>
  <si>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</si>
  <si>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</si>
  <si>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</si>
  <si>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</si>
  <si>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</si>
  <si>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</si>
  <si>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</si>
  <si>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</si>
  <si>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</si>
  <si>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</si>
  <si>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</si>
  <si>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</si>
  <si>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</si>
  <si>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</si>
  <si>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</si>
  <si>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</si>
  <si>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</si>
  <si>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</si>
  <si>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</si>
  <si>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</si>
  <si>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</si>
  <si>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</si>
  <si>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</si>
  <si>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</si>
  <si>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</si>
  <si>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</si>
  <si>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</si>
  <si>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</si>
  <si>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</si>
  <si>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</si>
  <si>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</si>
  <si>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</si>
  <si>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</si>
  <si>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</si>
  <si>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</si>
  <si>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</si>
  <si>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</si>
  <si>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</si>
  <si>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</si>
  <si>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</si>
  <si>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</si>
  <si>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</si>
  <si>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</si>
  <si>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</si>
  <si>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</si>
  <si>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</si>
  <si>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</si>
  <si>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</si>
  <si>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</si>
  <si>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</si>
  <si>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NOGAL</t>
  </si>
  <si>
    <t>SERR</t>
  </si>
  <si>
    <t>MEDIO</t>
  </si>
  <si>
    <t>VALPARAISO</t>
  </si>
  <si>
    <t xml:space="preserve">ABRIL A JUNIO </t>
  </si>
  <si>
    <t>MERCADO INTERNO</t>
  </si>
  <si>
    <t xml:space="preserve">MARZO A ABRIL </t>
  </si>
  <si>
    <t>SEQUÍA, HELADAS</t>
  </si>
  <si>
    <t>RENDIMIENTO (kg/Há.)</t>
  </si>
  <si>
    <t>PODA  (208 PLANTAS /HA -  6 x 8 M)</t>
  </si>
  <si>
    <t>PLANTA</t>
  </si>
  <si>
    <t>JUNIO A JULIO</t>
  </si>
  <si>
    <t>RIEGO</t>
  </si>
  <si>
    <t>SEPTIEMBRE A MARZO</t>
  </si>
  <si>
    <t>FERTILIZACIÓN</t>
  </si>
  <si>
    <t>SEPTIEMBRE A DICIEMBRE</t>
  </si>
  <si>
    <t>CONTROL MALEZAS</t>
  </si>
  <si>
    <t>JUNIO A ABRIL</t>
  </si>
  <si>
    <t>COSECHA Y ACARREO</t>
  </si>
  <si>
    <t>RASTRAJES</t>
  </si>
  <si>
    <t>MAYO A OCTUBRE</t>
  </si>
  <si>
    <t>MELGADURA</t>
  </si>
  <si>
    <t>APLIC. PESTICIDAS</t>
  </si>
  <si>
    <t>NEB</t>
  </si>
  <si>
    <t>AGOSTO A ABRIL</t>
  </si>
  <si>
    <t>COSECHA</t>
  </si>
  <si>
    <t>ÚREA</t>
  </si>
  <si>
    <t>MURIATO DE POTASIO</t>
  </si>
  <si>
    <t>JULIO</t>
  </si>
  <si>
    <t>ABONO FOLIAR- ZINC</t>
  </si>
  <si>
    <t>Lts</t>
  </si>
  <si>
    <t>OCTUBRE</t>
  </si>
  <si>
    <t>INSECTICIDA</t>
  </si>
  <si>
    <t>CLORPIRIFOS</t>
  </si>
  <si>
    <t>ACEITE CITROLIV</t>
  </si>
  <si>
    <t>LAMBDACYHALOTRINA (KARATE, ZERO)</t>
  </si>
  <si>
    <t>ACARICIDA</t>
  </si>
  <si>
    <t>ABAMECTINA</t>
  </si>
  <si>
    <t>REGULADOR CRECIMIENTO</t>
  </si>
  <si>
    <t>HERBICIDA</t>
  </si>
  <si>
    <t>GLIFOSATO</t>
  </si>
  <si>
    <t>MCPA SAL POTASICA</t>
  </si>
  <si>
    <t xml:space="preserve">JUNIO A ABRIL </t>
  </si>
  <si>
    <t>Pesimista</t>
  </si>
  <si>
    <t>Normal</t>
  </si>
  <si>
    <t>Optimista</t>
  </si>
  <si>
    <t>ESCENARIOS COSTO UNITARIO  ($/kg)</t>
  </si>
  <si>
    <t>Rendimiento kg/hà)</t>
  </si>
  <si>
    <t>Costo unitario ($/kg) (*)</t>
  </si>
  <si>
    <t>PRECIO ESPERADO ($/kg)</t>
  </si>
  <si>
    <t xml:space="preserve">MARZO ABRIL </t>
  </si>
  <si>
    <t>ESPIRODICLOFENO ( ENVIDOR,KONAN,SPRINGER)</t>
  </si>
  <si>
    <t>N° Jornadas   /Unidad</t>
  </si>
  <si>
    <t>MARZO-ABRIL</t>
  </si>
  <si>
    <t>NOVIEMBRE A MARZO</t>
  </si>
  <si>
    <t>NOVIEMBRE-ENERO</t>
  </si>
  <si>
    <t>CONTROL DE PLAGAS/ENFERMEDADES</t>
  </si>
  <si>
    <t>MAYO A ABRIL</t>
  </si>
  <si>
    <t>MARZO,OCTUBRE,DICIEMBRE</t>
  </si>
  <si>
    <t>Grs</t>
  </si>
  <si>
    <t xml:space="preserve">RETAIN </t>
  </si>
  <si>
    <t>ETREL</t>
  </si>
  <si>
    <t>FEBRERO</t>
  </si>
  <si>
    <t>CIANAMIDA HIDROGENADA</t>
  </si>
  <si>
    <t>AGOSTO</t>
  </si>
  <si>
    <t>Kg</t>
  </si>
  <si>
    <t>SAN FELIPE</t>
  </si>
  <si>
    <t>PUTAENDO, 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</si>
</sst>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00"/>
  </numFmts>
  <fonts count="27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1"/>
      <name val="Helvetica Neue"/>
      <family val="2"/>
      <scheme val="minor"/>
    </font>
    <font>
      <sz val="10"/>
      <color indexed="8"/>
      <name val="Times New Roman"/>
      <family val="1"/>
    </font>
    <font>
      <b/>
      <sz val="7"/>
      <color rgb="FFFEFEFE"/>
      <name val="Calibri"/>
      <family val="2"/>
    </font>
    <font>
      <b/>
      <sz val="7"/>
      <color rgb="FFFFFFFF"/>
      <name val="Calibri"/>
      <family val="2"/>
    </font>
    <font>
      <b/>
      <sz val="7"/>
      <color rgb="FF000000"/>
      <name val="Calibri"/>
      <family val="2"/>
    </font>
    <font>
      <sz val="11.5"/>
      <color rgb="FF201F1E"/>
      <name val="Calibri"/>
      <family val="2"/>
    </font>
    <font>
      <sz val="7"/>
      <color theme="1"/>
      <name val="Helvetica Neue"/>
      <scheme val="minor"/>
    </font>
    <font>
      <sz val="9"/>
      <color theme="1"/>
      <name val="Helvetica Neue"/>
      <scheme val="minor"/>
    </font>
    <font>
      <sz val="11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D8D8D8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0" fillId="0" borderId="20" xfId="0" applyNumberFormat="1" applyFont="1" applyBorder="1" applyAlignment="1"/>
    <xf numFmtId="0" fontId="18" fillId="10" borderId="50" xfId="0" applyFont="1" applyFill="1" applyBorder="1" applyAlignment="1">
      <alignment horizontal="right" vertical="center"/>
    </xf>
    <xf numFmtId="3" fontId="18" fillId="0" borderId="50" xfId="0" applyNumberFormat="1" applyFont="1" applyBorder="1" applyAlignment="1">
      <alignment horizontal="right" vertical="center"/>
    </xf>
    <xf numFmtId="0" fontId="18" fillId="0" borderId="50" xfId="0" applyFont="1" applyBorder="1" applyAlignment="1">
      <alignment horizontal="right" vertical="center" wrapText="1"/>
    </xf>
    <xf numFmtId="0" fontId="18" fillId="10" borderId="50" xfId="0" applyFont="1" applyFill="1" applyBorder="1" applyAlignment="1">
      <alignment horizontal="right" vertical="center" wrapText="1"/>
    </xf>
    <xf numFmtId="0" fontId="18" fillId="0" borderId="50" xfId="0" applyFont="1" applyBorder="1" applyAlignment="1">
      <alignment vertical="center"/>
    </xf>
    <xf numFmtId="0" fontId="18" fillId="0" borderId="50" xfId="0" applyFont="1" applyBorder="1" applyAlignment="1">
      <alignment horizontal="center" vertical="center"/>
    </xf>
    <xf numFmtId="0" fontId="18" fillId="10" borderId="50" xfId="0" applyFont="1" applyFill="1" applyBorder="1" applyAlignment="1">
      <alignment horizontal="center" vertical="center"/>
    </xf>
    <xf numFmtId="3" fontId="18" fillId="0" borderId="50" xfId="0" applyNumberFormat="1" applyFont="1" applyBorder="1" applyAlignment="1">
      <alignment vertical="center"/>
    </xf>
    <xf numFmtId="3" fontId="18" fillId="0" borderId="50" xfId="0" applyNumberFormat="1" applyFont="1" applyBorder="1" applyAlignment="1">
      <alignment horizontal="center" vertical="center"/>
    </xf>
    <xf numFmtId="0" fontId="17" fillId="0" borderId="50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7" fillId="0" borderId="50" xfId="0" applyFont="1" applyBorder="1" applyAlignment="1">
      <alignment vertical="center"/>
    </xf>
    <xf numFmtId="0" fontId="19" fillId="11" borderId="51" xfId="0" applyFont="1" applyFill="1" applyBorder="1" applyAlignment="1">
      <alignment vertical="center" wrapText="1"/>
    </xf>
    <xf numFmtId="0" fontId="20" fillId="11" borderId="0" xfId="0" applyFont="1" applyFill="1" applyAlignment="1">
      <alignment vertical="center" wrapText="1"/>
    </xf>
    <xf numFmtId="0" fontId="19" fillId="11" borderId="0" xfId="0" applyFont="1" applyFill="1" applyAlignment="1">
      <alignment vertical="center" wrapText="1"/>
    </xf>
    <xf numFmtId="0" fontId="19" fillId="11" borderId="52" xfId="0" applyFont="1" applyFill="1" applyBorder="1" applyAlignment="1">
      <alignment vertical="center" wrapText="1"/>
    </xf>
    <xf numFmtId="0" fontId="21" fillId="11" borderId="53" xfId="0" applyFont="1" applyFill="1" applyBorder="1" applyAlignment="1">
      <alignment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21" fillId="11" borderId="54" xfId="0" applyFont="1" applyFill="1" applyBorder="1" applyAlignment="1">
      <alignment horizontal="center" vertical="center" wrapText="1"/>
    </xf>
    <xf numFmtId="0" fontId="22" fillId="12" borderId="55" xfId="0" applyFont="1" applyFill="1" applyBorder="1" applyAlignment="1">
      <alignment vertical="center" wrapText="1"/>
    </xf>
    <xf numFmtId="0" fontId="22" fillId="12" borderId="56" xfId="0" applyFont="1" applyFill="1" applyBorder="1" applyAlignment="1">
      <alignment horizontal="right" vertical="center" wrapText="1"/>
    </xf>
    <xf numFmtId="0" fontId="22" fillId="12" borderId="57" xfId="0" applyFont="1" applyFill="1" applyBorder="1" applyAlignment="1">
      <alignment horizontal="right" vertical="center" wrapText="1"/>
    </xf>
    <xf numFmtId="0" fontId="22" fillId="12" borderId="58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165" fontId="22" fillId="12" borderId="49" xfId="0" applyNumberFormat="1" applyFont="1" applyFill="1" applyBorder="1" applyAlignment="1">
      <alignment horizontal="right" vertical="center" wrapText="1"/>
    </xf>
    <xf numFmtId="165" fontId="22" fillId="12" borderId="59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4" fillId="10" borderId="50" xfId="0" applyFont="1" applyFill="1" applyBorder="1" applyAlignment="1">
      <alignment horizontal="right" vertical="center" wrapText="1"/>
    </xf>
    <xf numFmtId="0" fontId="24" fillId="0" borderId="50" xfId="0" applyFont="1" applyBorder="1" applyAlignment="1">
      <alignment horizontal="right" vertical="center"/>
    </xf>
    <xf numFmtId="0" fontId="24" fillId="0" borderId="50" xfId="0" applyFont="1" applyBorder="1" applyAlignment="1">
      <alignment horizontal="right" vertical="center" wrapText="1"/>
    </xf>
    <xf numFmtId="14" fontId="24" fillId="0" borderId="50" xfId="0" applyNumberFormat="1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3" fontId="25" fillId="0" borderId="50" xfId="0" applyNumberFormat="1" applyFont="1" applyBorder="1" applyAlignment="1">
      <alignment horizontal="right" vertical="center"/>
    </xf>
    <xf numFmtId="167" fontId="18" fillId="0" borderId="50" xfId="0" applyNumberFormat="1" applyFont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6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6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22860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94360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tabSelected="1" zoomScale="120" zoomScaleNormal="120" workbookViewId="0">
      <selection activeCell="I15" sqref="I15"/>
    </sheetView>
  </sheetViews>
  <sheetFormatPr baseColWidth="10" defaultColWidth="10.85546875" defaultRowHeight="11.25" customHeight="1"/>
  <cols>
    <col min="1" max="1" width="4.42578125" style="1" customWidth="1"/>
    <col min="2" max="2" width="29.85546875" style="1" customWidth="1"/>
    <col min="3" max="3" width="13.140625" style="1" customWidth="1"/>
    <col min="4" max="4" width="7" style="1" customWidth="1"/>
    <col min="5" max="5" width="18" style="1" customWidth="1"/>
    <col min="6" max="6" width="8.7109375" style="1" customWidth="1"/>
    <col min="7" max="7" width="9.7109375" style="1" customWidth="1"/>
    <col min="8" max="255" width="10.85546875" style="1" customWidth="1"/>
  </cols>
  <sheetData>
    <row r="1" spans="1:9" ht="15" customHeight="1">
      <c r="A1" s="2"/>
      <c r="B1" s="2"/>
      <c r="C1" s="2"/>
      <c r="D1" s="2"/>
      <c r="E1" s="2"/>
      <c r="F1" s="2"/>
      <c r="G1" s="2"/>
    </row>
    <row r="2" spans="1:9" ht="15" customHeight="1">
      <c r="A2" s="2"/>
      <c r="B2" s="2"/>
      <c r="C2" s="2"/>
      <c r="D2" s="2"/>
      <c r="E2" s="2"/>
      <c r="F2" s="2"/>
      <c r="G2" s="2"/>
    </row>
    <row r="3" spans="1:9" ht="15" customHeight="1">
      <c r="A3" s="2"/>
      <c r="B3" s="2"/>
      <c r="C3" s="2"/>
      <c r="D3" s="2"/>
      <c r="E3" s="2"/>
      <c r="F3" s="2"/>
      <c r="G3" s="2"/>
    </row>
    <row r="4" spans="1:9" ht="15" customHeight="1">
      <c r="A4" s="2"/>
      <c r="B4" s="2"/>
      <c r="C4" s="2"/>
      <c r="D4" s="2"/>
      <c r="E4" s="2"/>
      <c r="F4" s="2"/>
      <c r="G4" s="2"/>
    </row>
    <row r="5" spans="1:9" ht="15" customHeight="1">
      <c r="A5" s="2"/>
      <c r="B5" s="2"/>
      <c r="C5" s="2"/>
      <c r="D5" s="2"/>
      <c r="E5" s="2"/>
      <c r="F5" s="2"/>
      <c r="G5" s="2"/>
    </row>
    <row r="6" spans="1:9" ht="15" customHeight="1">
      <c r="A6" s="2"/>
      <c r="B6" s="2"/>
      <c r="C6" s="2"/>
      <c r="D6" s="2"/>
      <c r="E6" s="2"/>
      <c r="F6" s="2"/>
      <c r="G6" s="2"/>
    </row>
    <row r="7" spans="1:9" ht="15" customHeight="1">
      <c r="A7" s="2"/>
      <c r="B7" s="2"/>
      <c r="C7" s="2"/>
      <c r="D7" s="2"/>
      <c r="E7" s="2"/>
      <c r="F7" s="2"/>
      <c r="G7" s="2"/>
    </row>
    <row r="8" spans="1:9" ht="15" customHeight="1">
      <c r="A8" s="2"/>
      <c r="B8" s="3"/>
      <c r="C8" s="4"/>
      <c r="D8" s="2"/>
      <c r="E8" s="4"/>
      <c r="F8" s="4"/>
      <c r="G8" s="4"/>
    </row>
    <row r="9" spans="1:9" ht="12" customHeight="1">
      <c r="A9" s="5"/>
      <c r="B9" s="6" t="s">
        <v>0</v>
      </c>
      <c r="C9" s="140" t="s">
        <v>59</v>
      </c>
      <c r="D9" s="7"/>
      <c r="E9" s="147" t="s">
        <v>67</v>
      </c>
      <c r="F9" s="148"/>
      <c r="G9" s="141">
        <v>3000</v>
      </c>
    </row>
    <row r="10" spans="1:9" ht="22.15" customHeight="1">
      <c r="A10" s="5"/>
      <c r="B10" s="8" t="s">
        <v>1</v>
      </c>
      <c r="C10" s="136" t="s">
        <v>60</v>
      </c>
      <c r="D10" s="9"/>
      <c r="E10" s="149" t="s">
        <v>2</v>
      </c>
      <c r="F10" s="150"/>
      <c r="G10" s="106" t="s">
        <v>63</v>
      </c>
    </row>
    <row r="11" spans="1:9" ht="18" customHeight="1">
      <c r="A11" s="5"/>
      <c r="B11" s="8" t="s">
        <v>3</v>
      </c>
      <c r="C11" s="137" t="s">
        <v>61</v>
      </c>
      <c r="D11" s="9"/>
      <c r="E11" s="149" t="s">
        <v>108</v>
      </c>
      <c r="F11" s="150"/>
      <c r="G11" s="107">
        <v>2000</v>
      </c>
      <c r="I11" s="153">
        <f>G11*0.12+G11</f>
        <v>2240</v>
      </c>
    </row>
    <row r="12" spans="1:9" ht="11.25" customHeight="1">
      <c r="A12" s="5"/>
      <c r="B12" s="8" t="s">
        <v>4</v>
      </c>
      <c r="C12" s="137" t="s">
        <v>62</v>
      </c>
      <c r="D12" s="9"/>
      <c r="E12" s="134" t="s">
        <v>5</v>
      </c>
      <c r="F12" s="135"/>
      <c r="G12" s="107">
        <f>+G11*G9</f>
        <v>6000000</v>
      </c>
    </row>
    <row r="13" spans="1:9" ht="24" customHeight="1">
      <c r="A13" s="5"/>
      <c r="B13" s="8" t="s">
        <v>6</v>
      </c>
      <c r="C13" s="138" t="s">
        <v>125</v>
      </c>
      <c r="D13" s="9"/>
      <c r="E13" s="149" t="s">
        <v>7</v>
      </c>
      <c r="F13" s="150"/>
      <c r="G13" s="108" t="s">
        <v>64</v>
      </c>
    </row>
    <row r="14" spans="1:9" ht="25.15" customHeight="1">
      <c r="A14" s="5"/>
      <c r="B14" s="8" t="s">
        <v>8</v>
      </c>
      <c r="C14" s="138" t="s">
        <v>126</v>
      </c>
      <c r="D14" s="9"/>
      <c r="E14" s="149" t="s">
        <v>9</v>
      </c>
      <c r="F14" s="150"/>
      <c r="G14" s="109" t="s">
        <v>65</v>
      </c>
    </row>
    <row r="15" spans="1:9" ht="17.45" customHeight="1">
      <c r="A15" s="5"/>
      <c r="B15" s="8" t="s">
        <v>10</v>
      </c>
      <c r="C15" s="139">
        <v>44727</v>
      </c>
      <c r="D15" s="9"/>
      <c r="E15" s="151" t="s">
        <v>11</v>
      </c>
      <c r="F15" s="152"/>
      <c r="G15" s="109" t="s">
        <v>66</v>
      </c>
    </row>
    <row r="16" spans="1:9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43" t="s">
        <v>12</v>
      </c>
      <c r="C17" s="144"/>
      <c r="D17" s="144"/>
      <c r="E17" s="144"/>
      <c r="F17" s="144"/>
      <c r="G17" s="144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19" t="s">
        <v>13</v>
      </c>
      <c r="C19" s="20"/>
      <c r="D19" s="21"/>
      <c r="E19" s="21"/>
      <c r="F19" s="21"/>
      <c r="G19" s="21"/>
    </row>
    <row r="20" spans="1:7" ht="44.25" customHeight="1">
      <c r="A20" s="15"/>
      <c r="B20" s="22" t="s">
        <v>14</v>
      </c>
      <c r="C20" s="22" t="s">
        <v>15</v>
      </c>
      <c r="D20" s="22" t="s">
        <v>111</v>
      </c>
      <c r="E20" s="22" t="s">
        <v>17</v>
      </c>
      <c r="F20" s="22" t="s">
        <v>18</v>
      </c>
      <c r="G20" s="22" t="s">
        <v>19</v>
      </c>
    </row>
    <row r="21" spans="1:7" ht="12.75" customHeight="1">
      <c r="A21" s="15"/>
      <c r="B21" s="110" t="s">
        <v>68</v>
      </c>
      <c r="C21" s="111" t="s">
        <v>69</v>
      </c>
      <c r="D21" s="111">
        <v>208</v>
      </c>
      <c r="E21" s="112" t="s">
        <v>70</v>
      </c>
      <c r="F21" s="113">
        <v>2640</v>
      </c>
      <c r="G21" s="113">
        <f t="shared" ref="G21:G26" si="0">+F21*D21</f>
        <v>549120</v>
      </c>
    </row>
    <row r="22" spans="1:7" ht="12.75" customHeight="1">
      <c r="A22" s="15"/>
      <c r="B22" s="110" t="s">
        <v>71</v>
      </c>
      <c r="C22" s="111" t="s">
        <v>20</v>
      </c>
      <c r="D22" s="111">
        <v>14</v>
      </c>
      <c r="E22" s="112" t="s">
        <v>72</v>
      </c>
      <c r="F22" s="113">
        <v>3600</v>
      </c>
      <c r="G22" s="113">
        <f t="shared" si="0"/>
        <v>50400</v>
      </c>
    </row>
    <row r="23" spans="1:7" ht="12.75" customHeight="1">
      <c r="A23" s="15"/>
      <c r="B23" s="110" t="s">
        <v>73</v>
      </c>
      <c r="C23" s="111" t="s">
        <v>20</v>
      </c>
      <c r="D23" s="111">
        <v>8</v>
      </c>
      <c r="E23" s="112" t="s">
        <v>74</v>
      </c>
      <c r="F23" s="113">
        <v>3600</v>
      </c>
      <c r="G23" s="113">
        <f t="shared" si="0"/>
        <v>28800</v>
      </c>
    </row>
    <row r="24" spans="1:7" ht="12.75" customHeight="1">
      <c r="A24" s="15"/>
      <c r="B24" s="110" t="s">
        <v>115</v>
      </c>
      <c r="C24" s="111" t="s">
        <v>20</v>
      </c>
      <c r="D24" s="111">
        <v>6</v>
      </c>
      <c r="E24" s="112" t="s">
        <v>116</v>
      </c>
      <c r="F24" s="113">
        <v>3600</v>
      </c>
      <c r="G24" s="113">
        <f t="shared" si="0"/>
        <v>21600</v>
      </c>
    </row>
    <row r="25" spans="1:7" ht="25.5" customHeight="1">
      <c r="A25" s="15"/>
      <c r="B25" s="110" t="s">
        <v>75</v>
      </c>
      <c r="C25" s="111" t="s">
        <v>20</v>
      </c>
      <c r="D25" s="111">
        <v>6</v>
      </c>
      <c r="E25" s="112" t="s">
        <v>76</v>
      </c>
      <c r="F25" s="113">
        <v>3600</v>
      </c>
      <c r="G25" s="113">
        <f t="shared" si="0"/>
        <v>21600</v>
      </c>
    </row>
    <row r="26" spans="1:7" ht="12.75" customHeight="1">
      <c r="A26" s="15"/>
      <c r="B26" s="110" t="s">
        <v>77</v>
      </c>
      <c r="C26" s="111" t="s">
        <v>20</v>
      </c>
      <c r="D26" s="111">
        <v>20</v>
      </c>
      <c r="E26" s="112" t="s">
        <v>109</v>
      </c>
      <c r="F26" s="113">
        <v>3600</v>
      </c>
      <c r="G26" s="113">
        <f t="shared" si="0"/>
        <v>72000</v>
      </c>
    </row>
    <row r="27" spans="1:7" ht="12.75" customHeight="1">
      <c r="A27" s="15"/>
      <c r="B27" s="24" t="s">
        <v>21</v>
      </c>
      <c r="C27" s="25"/>
      <c r="D27" s="25"/>
      <c r="E27" s="25"/>
      <c r="F27" s="26"/>
      <c r="G27" s="27">
        <f>SUM(G21:G26)</f>
        <v>743520</v>
      </c>
    </row>
    <row r="28" spans="1:7" ht="12" customHeight="1">
      <c r="A28" s="2"/>
      <c r="B28" s="16"/>
      <c r="C28" s="18"/>
      <c r="D28" s="18"/>
      <c r="E28" s="18"/>
      <c r="F28" s="28"/>
      <c r="G28" s="28"/>
    </row>
    <row r="29" spans="1:7" ht="12" customHeight="1">
      <c r="A29" s="5"/>
      <c r="B29" s="29" t="s">
        <v>22</v>
      </c>
      <c r="C29" s="30"/>
      <c r="D29" s="31"/>
      <c r="E29" s="31"/>
      <c r="F29" s="32"/>
      <c r="G29" s="32"/>
    </row>
    <row r="30" spans="1:7" ht="24" customHeight="1">
      <c r="A30" s="5"/>
      <c r="B30" s="33" t="s">
        <v>14</v>
      </c>
      <c r="C30" s="34" t="s">
        <v>15</v>
      </c>
      <c r="D30" s="34" t="s">
        <v>16</v>
      </c>
      <c r="E30" s="33" t="s">
        <v>17</v>
      </c>
      <c r="F30" s="34" t="s">
        <v>18</v>
      </c>
      <c r="G30" s="33" t="s">
        <v>19</v>
      </c>
    </row>
    <row r="31" spans="1:7" ht="12" customHeight="1">
      <c r="A31" s="5"/>
      <c r="B31" s="36">
        <v>0</v>
      </c>
      <c r="C31" s="36" t="s">
        <v>58</v>
      </c>
      <c r="D31" s="36">
        <v>0</v>
      </c>
      <c r="E31" s="36">
        <v>0</v>
      </c>
      <c r="F31" s="35">
        <v>0</v>
      </c>
      <c r="G31" s="35">
        <v>0</v>
      </c>
    </row>
    <row r="32" spans="1:7" ht="12" customHeight="1">
      <c r="A32" s="5"/>
      <c r="B32" s="37" t="s">
        <v>23</v>
      </c>
      <c r="C32" s="38"/>
      <c r="D32" s="38"/>
      <c r="E32" s="38"/>
      <c r="F32" s="39"/>
      <c r="G32" s="39"/>
    </row>
    <row r="33" spans="1:11" ht="12" customHeight="1">
      <c r="A33" s="2"/>
      <c r="B33" s="40"/>
      <c r="C33" s="41"/>
      <c r="D33" s="41"/>
      <c r="E33" s="41"/>
      <c r="F33" s="42"/>
      <c r="G33" s="42"/>
    </row>
    <row r="34" spans="1:11" ht="12" customHeight="1">
      <c r="A34" s="5"/>
      <c r="B34" s="29" t="s">
        <v>24</v>
      </c>
      <c r="C34" s="30"/>
      <c r="D34" s="31"/>
      <c r="E34" s="31"/>
      <c r="F34" s="32"/>
      <c r="G34" s="32"/>
    </row>
    <row r="35" spans="1:11" ht="24" customHeight="1">
      <c r="A35" s="5"/>
      <c r="B35" s="43" t="s">
        <v>14</v>
      </c>
      <c r="C35" s="43" t="s">
        <v>15</v>
      </c>
      <c r="D35" s="43" t="s">
        <v>16</v>
      </c>
      <c r="E35" s="43" t="s">
        <v>17</v>
      </c>
      <c r="F35" s="44" t="s">
        <v>18</v>
      </c>
      <c r="G35" s="43" t="s">
        <v>19</v>
      </c>
    </row>
    <row r="36" spans="1:11" ht="12.75" customHeight="1">
      <c r="A36" s="15"/>
      <c r="B36" s="110" t="s">
        <v>78</v>
      </c>
      <c r="C36" s="111" t="s">
        <v>25</v>
      </c>
      <c r="D36" s="111">
        <v>0.16</v>
      </c>
      <c r="E36" s="112" t="s">
        <v>79</v>
      </c>
      <c r="F36" s="113">
        <v>240000</v>
      </c>
      <c r="G36" s="113">
        <f>+F36*D36</f>
        <v>38400</v>
      </c>
    </row>
    <row r="37" spans="1:11" ht="12.75" customHeight="1">
      <c r="A37" s="15"/>
      <c r="B37" s="110" t="s">
        <v>80</v>
      </c>
      <c r="C37" s="111" t="s">
        <v>25</v>
      </c>
      <c r="D37" s="111">
        <v>0.16</v>
      </c>
      <c r="E37" s="112" t="s">
        <v>79</v>
      </c>
      <c r="F37" s="113">
        <v>240000</v>
      </c>
      <c r="G37" s="113">
        <f>+D37*F37</f>
        <v>38400</v>
      </c>
    </row>
    <row r="38" spans="1:11" ht="12.75" customHeight="1">
      <c r="A38" s="15"/>
      <c r="B38" s="110" t="s">
        <v>81</v>
      </c>
      <c r="C38" s="111" t="s">
        <v>82</v>
      </c>
      <c r="D38" s="111">
        <v>2</v>
      </c>
      <c r="E38" s="112" t="s">
        <v>83</v>
      </c>
      <c r="F38" s="113">
        <v>120000</v>
      </c>
      <c r="G38" s="113">
        <v>200000</v>
      </c>
    </row>
    <row r="39" spans="1:11" ht="12.75" customHeight="1">
      <c r="A39" s="15"/>
      <c r="B39" s="110" t="s">
        <v>84</v>
      </c>
      <c r="C39" s="111" t="s">
        <v>25</v>
      </c>
      <c r="D39" s="111">
        <v>0.25</v>
      </c>
      <c r="E39" s="112" t="s">
        <v>112</v>
      </c>
      <c r="F39" s="113">
        <v>120000</v>
      </c>
      <c r="G39" s="113">
        <f t="shared" ref="G39" si="1">+F39*D39</f>
        <v>30000</v>
      </c>
    </row>
    <row r="40" spans="1:11" ht="12.75" customHeight="1">
      <c r="A40" s="5"/>
      <c r="B40" s="45" t="s">
        <v>26</v>
      </c>
      <c r="C40" s="46"/>
      <c r="D40" s="46"/>
      <c r="E40" s="46"/>
      <c r="F40" s="47"/>
      <c r="G40" s="48">
        <f>SUM(G36:G39)</f>
        <v>306800</v>
      </c>
    </row>
    <row r="41" spans="1:11" ht="12" customHeight="1">
      <c r="A41" s="2"/>
      <c r="B41" s="40"/>
      <c r="C41" s="41"/>
      <c r="D41" s="41"/>
      <c r="E41" s="41"/>
      <c r="F41" s="42"/>
      <c r="G41" s="42"/>
    </row>
    <row r="42" spans="1:11" ht="12" customHeight="1">
      <c r="A42" s="5"/>
      <c r="B42" s="29" t="s">
        <v>27</v>
      </c>
      <c r="C42" s="30"/>
      <c r="D42" s="31"/>
      <c r="E42" s="31"/>
      <c r="F42" s="32"/>
      <c r="G42" s="32"/>
    </row>
    <row r="43" spans="1:11" ht="24" customHeight="1">
      <c r="A43" s="5"/>
      <c r="B43" s="44" t="s">
        <v>28</v>
      </c>
      <c r="C43" s="44" t="s">
        <v>29</v>
      </c>
      <c r="D43" s="44" t="s">
        <v>30</v>
      </c>
      <c r="E43" s="44" t="s">
        <v>17</v>
      </c>
      <c r="F43" s="44" t="s">
        <v>18</v>
      </c>
      <c r="G43" s="44" t="s">
        <v>19</v>
      </c>
      <c r="K43" s="105"/>
    </row>
    <row r="44" spans="1:11" ht="12.75" customHeight="1">
      <c r="A44" s="15"/>
      <c r="B44" s="115" t="s">
        <v>31</v>
      </c>
      <c r="C44" s="116"/>
      <c r="D44" s="116"/>
      <c r="E44" s="116"/>
      <c r="F44" s="117"/>
      <c r="G44" s="116"/>
      <c r="K44" s="105"/>
    </row>
    <row r="45" spans="1:11" ht="12.75" customHeight="1">
      <c r="A45" s="15"/>
      <c r="B45" s="110" t="s">
        <v>85</v>
      </c>
      <c r="C45" s="111" t="s">
        <v>124</v>
      </c>
      <c r="D45" s="114">
        <v>416</v>
      </c>
      <c r="E45" s="112" t="s">
        <v>117</v>
      </c>
      <c r="F45" s="113" t="e">
        <f>#REF!*Nogal!$I$45</f>
        <v>#REF!</v>
      </c>
      <c r="G45" s="113" t="e">
        <f t="shared" ref="G45:G46" si="2">+F45*D45</f>
        <v>#REF!</v>
      </c>
      <c r="I45" s="142">
        <v>1.0449999999999999</v>
      </c>
      <c r="K45" s="105"/>
    </row>
    <row r="46" spans="1:11" ht="12.75" customHeight="1">
      <c r="A46" s="15"/>
      <c r="B46" s="110" t="s">
        <v>86</v>
      </c>
      <c r="C46" s="111" t="s">
        <v>124</v>
      </c>
      <c r="D46" s="114">
        <v>280</v>
      </c>
      <c r="E46" s="111" t="s">
        <v>87</v>
      </c>
      <c r="F46" s="113">
        <v>1353</v>
      </c>
      <c r="G46" s="113">
        <f t="shared" si="2"/>
        <v>378840</v>
      </c>
    </row>
    <row r="47" spans="1:11" ht="12.75" customHeight="1">
      <c r="A47" s="15"/>
      <c r="B47" s="110" t="s">
        <v>88</v>
      </c>
      <c r="C47" s="111" t="s">
        <v>89</v>
      </c>
      <c r="D47" s="114">
        <v>5</v>
      </c>
      <c r="E47" s="111" t="s">
        <v>90</v>
      </c>
      <c r="F47" s="113">
        <v>10617</v>
      </c>
      <c r="G47" s="113">
        <v>40640</v>
      </c>
    </row>
    <row r="48" spans="1:11" ht="12.75" customHeight="1">
      <c r="A48" s="15"/>
      <c r="B48" s="115" t="s">
        <v>91</v>
      </c>
      <c r="C48" s="116"/>
      <c r="D48" s="116"/>
      <c r="E48" s="116"/>
      <c r="F48" s="113" t="e">
        <f>#REF!*Nogal!$I$45</f>
        <v>#REF!</v>
      </c>
      <c r="G48" s="116"/>
    </row>
    <row r="49" spans="1:7" ht="12.75" customHeight="1">
      <c r="A49" s="15"/>
      <c r="B49" s="110" t="s">
        <v>92</v>
      </c>
      <c r="C49" s="111" t="s">
        <v>89</v>
      </c>
      <c r="D49" s="114">
        <v>1.8</v>
      </c>
      <c r="E49" s="112" t="s">
        <v>70</v>
      </c>
      <c r="F49" s="113">
        <v>16218</v>
      </c>
      <c r="G49" s="113">
        <f>+F49*D49</f>
        <v>29192.400000000001</v>
      </c>
    </row>
    <row r="50" spans="1:7" ht="12.75" customHeight="1">
      <c r="A50" s="15"/>
      <c r="B50" s="110" t="s">
        <v>93</v>
      </c>
      <c r="C50" s="111" t="s">
        <v>89</v>
      </c>
      <c r="D50" s="114">
        <v>23</v>
      </c>
      <c r="E50" s="112" t="s">
        <v>70</v>
      </c>
      <c r="F50" s="113">
        <v>4364</v>
      </c>
      <c r="G50" s="113">
        <f>+F50*D50</f>
        <v>100372</v>
      </c>
    </row>
    <row r="51" spans="1:7" ht="12.75" customHeight="1">
      <c r="A51" s="15"/>
      <c r="B51" s="110" t="s">
        <v>94</v>
      </c>
      <c r="C51" s="111" t="s">
        <v>89</v>
      </c>
      <c r="D51" s="114">
        <v>0.9</v>
      </c>
      <c r="E51" s="112" t="s">
        <v>113</v>
      </c>
      <c r="F51" s="113">
        <v>47691</v>
      </c>
      <c r="G51" s="113">
        <f>+F51*D51</f>
        <v>42921.9</v>
      </c>
    </row>
    <row r="52" spans="1:7" ht="12.75" customHeight="1">
      <c r="A52" s="15"/>
      <c r="B52" s="118" t="s">
        <v>95</v>
      </c>
      <c r="C52" s="111"/>
      <c r="D52" s="114"/>
      <c r="E52" s="112"/>
      <c r="F52" s="113" t="e">
        <f>#REF!*Nogal!$I$45</f>
        <v>#REF!</v>
      </c>
      <c r="G52" s="113"/>
    </row>
    <row r="53" spans="1:7" ht="12.75" customHeight="1">
      <c r="A53" s="15"/>
      <c r="B53" s="110" t="s">
        <v>96</v>
      </c>
      <c r="C53" s="111" t="s">
        <v>89</v>
      </c>
      <c r="D53" s="114">
        <v>2</v>
      </c>
      <c r="E53" s="112" t="s">
        <v>114</v>
      </c>
      <c r="F53" s="113">
        <v>26491</v>
      </c>
      <c r="G53" s="113">
        <f t="shared" ref="G53" si="3">+F53*D53</f>
        <v>52982</v>
      </c>
    </row>
    <row r="54" spans="1:7" ht="12.75" customHeight="1">
      <c r="A54" s="15"/>
      <c r="B54" s="110" t="s">
        <v>110</v>
      </c>
      <c r="C54" s="111" t="s">
        <v>89</v>
      </c>
      <c r="D54" s="114">
        <v>0.9</v>
      </c>
      <c r="E54" s="112" t="s">
        <v>114</v>
      </c>
      <c r="F54" s="113">
        <v>92217</v>
      </c>
      <c r="G54" s="113">
        <v>70597</v>
      </c>
    </row>
    <row r="55" spans="1:7" ht="12.75" customHeight="1">
      <c r="A55" s="15"/>
      <c r="B55" s="118" t="s">
        <v>97</v>
      </c>
      <c r="C55" s="111"/>
      <c r="D55" s="114"/>
      <c r="E55" s="112"/>
      <c r="F55" s="113" t="e">
        <f>#REF!*Nogal!$I$45</f>
        <v>#REF!</v>
      </c>
      <c r="G55" s="113"/>
    </row>
    <row r="56" spans="1:7" ht="12.75" customHeight="1">
      <c r="A56" s="15"/>
      <c r="B56" s="110" t="s">
        <v>122</v>
      </c>
      <c r="C56" s="111" t="s">
        <v>89</v>
      </c>
      <c r="D56" s="114">
        <v>30</v>
      </c>
      <c r="E56" s="112" t="s">
        <v>123</v>
      </c>
      <c r="F56" s="113">
        <v>13063</v>
      </c>
      <c r="G56" s="113">
        <v>300000</v>
      </c>
    </row>
    <row r="57" spans="1:7" ht="12.75" customHeight="1">
      <c r="A57" s="15"/>
      <c r="B57" s="110" t="s">
        <v>119</v>
      </c>
      <c r="C57" s="111" t="s">
        <v>118</v>
      </c>
      <c r="D57" s="114">
        <v>830</v>
      </c>
      <c r="E57" s="112" t="s">
        <v>90</v>
      </c>
      <c r="F57" s="113">
        <v>870485</v>
      </c>
      <c r="G57" s="113">
        <v>666400</v>
      </c>
    </row>
    <row r="58" spans="1:7" ht="12.75" customHeight="1">
      <c r="A58" s="15"/>
      <c r="B58" s="110" t="s">
        <v>120</v>
      </c>
      <c r="C58" s="111" t="s">
        <v>89</v>
      </c>
      <c r="D58" s="114">
        <v>1</v>
      </c>
      <c r="E58" s="112" t="s">
        <v>121</v>
      </c>
      <c r="F58" s="113">
        <v>32656</v>
      </c>
      <c r="G58" s="113">
        <v>25000</v>
      </c>
    </row>
    <row r="59" spans="1:7" ht="12.75" customHeight="1">
      <c r="A59" s="15"/>
      <c r="B59" s="118" t="s">
        <v>98</v>
      </c>
      <c r="C59" s="111"/>
      <c r="D59" s="114"/>
      <c r="E59" s="112"/>
      <c r="F59" s="113" t="e">
        <f>#REF!*Nogal!$I$45</f>
        <v>#REF!</v>
      </c>
      <c r="G59" s="113"/>
    </row>
    <row r="60" spans="1:7" ht="12.75" customHeight="1">
      <c r="A60" s="15"/>
      <c r="B60" s="110" t="s">
        <v>99</v>
      </c>
      <c r="C60" s="111" t="s">
        <v>89</v>
      </c>
      <c r="D60" s="114">
        <v>4</v>
      </c>
      <c r="E60" s="112" t="s">
        <v>76</v>
      </c>
      <c r="F60" s="113">
        <v>16196</v>
      </c>
      <c r="G60" s="113">
        <f t="shared" ref="G60" si="4">+F60*D60</f>
        <v>64784</v>
      </c>
    </row>
    <row r="61" spans="1:7" ht="12.75" customHeight="1">
      <c r="A61" s="15"/>
      <c r="B61" s="110" t="s">
        <v>100</v>
      </c>
      <c r="C61" s="111" t="s">
        <v>89</v>
      </c>
      <c r="D61" s="114">
        <v>3</v>
      </c>
      <c r="E61" s="112" t="s">
        <v>101</v>
      </c>
      <c r="F61" s="113">
        <v>21161</v>
      </c>
      <c r="G61" s="113">
        <v>41400</v>
      </c>
    </row>
    <row r="62" spans="1:7" ht="13.5" customHeight="1">
      <c r="A62" s="5"/>
      <c r="B62" s="51" t="s">
        <v>32</v>
      </c>
      <c r="C62" s="52"/>
      <c r="D62" s="52"/>
      <c r="E62" s="52"/>
      <c r="F62" s="53"/>
      <c r="G62" s="54" t="e">
        <f>SUM(G44:G61)</f>
        <v>#REF!</v>
      </c>
    </row>
    <row r="63" spans="1:7" ht="12" customHeight="1">
      <c r="A63" s="2"/>
      <c r="B63" s="40"/>
      <c r="C63" s="41"/>
      <c r="D63" s="41"/>
      <c r="E63" s="55"/>
      <c r="F63" s="42"/>
      <c r="G63" s="42"/>
    </row>
    <row r="64" spans="1:7" ht="12" customHeight="1">
      <c r="A64" s="5"/>
      <c r="B64" s="29" t="s">
        <v>33</v>
      </c>
      <c r="C64" s="30"/>
      <c r="D64" s="31"/>
      <c r="E64" s="31"/>
      <c r="F64" s="32"/>
      <c r="G64" s="32"/>
    </row>
    <row r="65" spans="1:7" ht="24" customHeight="1">
      <c r="A65" s="5"/>
      <c r="B65" s="43" t="s">
        <v>34</v>
      </c>
      <c r="C65" s="44" t="s">
        <v>29</v>
      </c>
      <c r="D65" s="44" t="s">
        <v>30</v>
      </c>
      <c r="E65" s="43" t="s">
        <v>17</v>
      </c>
      <c r="F65" s="44" t="s">
        <v>18</v>
      </c>
      <c r="G65" s="43" t="s">
        <v>19</v>
      </c>
    </row>
    <row r="66" spans="1:7" ht="12.75" customHeight="1">
      <c r="A66" s="15"/>
      <c r="B66" s="133"/>
      <c r="C66" s="49"/>
      <c r="D66" s="50"/>
      <c r="E66" s="23"/>
      <c r="F66" s="56"/>
      <c r="G66" s="50"/>
    </row>
    <row r="67" spans="1:7" ht="13.5" customHeight="1">
      <c r="A67" s="5"/>
      <c r="B67" s="57" t="s">
        <v>35</v>
      </c>
      <c r="C67" s="58"/>
      <c r="D67" s="58"/>
      <c r="E67" s="58"/>
      <c r="F67" s="59"/>
      <c r="G67" s="60">
        <f>SUM(G66)</f>
        <v>0</v>
      </c>
    </row>
    <row r="68" spans="1:7" ht="12" customHeight="1">
      <c r="A68" s="2"/>
      <c r="B68" s="74"/>
      <c r="C68" s="74"/>
      <c r="D68" s="74"/>
      <c r="E68" s="74"/>
      <c r="F68" s="75"/>
      <c r="G68" s="75"/>
    </row>
    <row r="69" spans="1:7" ht="12" customHeight="1">
      <c r="A69" s="71"/>
      <c r="B69" s="76" t="s">
        <v>36</v>
      </c>
      <c r="C69" s="77"/>
      <c r="D69" s="77"/>
      <c r="E69" s="77"/>
      <c r="F69" s="77"/>
      <c r="G69" s="78" t="e">
        <f>G27+G40+G62+G67</f>
        <v>#REF!</v>
      </c>
    </row>
    <row r="70" spans="1:7" ht="12" customHeight="1">
      <c r="A70" s="71"/>
      <c r="B70" s="79" t="s">
        <v>37</v>
      </c>
      <c r="C70" s="62"/>
      <c r="D70" s="62"/>
      <c r="E70" s="62"/>
      <c r="F70" s="62"/>
      <c r="G70" s="80" t="e">
        <f>G69*0.05</f>
        <v>#REF!</v>
      </c>
    </row>
    <row r="71" spans="1:7" ht="12" customHeight="1">
      <c r="A71" s="71"/>
      <c r="B71" s="81" t="s">
        <v>38</v>
      </c>
      <c r="C71" s="61"/>
      <c r="D71" s="61"/>
      <c r="E71" s="61"/>
      <c r="F71" s="61"/>
      <c r="G71" s="82" t="e">
        <f>G70+G69</f>
        <v>#REF!</v>
      </c>
    </row>
    <row r="72" spans="1:7" ht="12" customHeight="1">
      <c r="A72" s="71"/>
      <c r="B72" s="79" t="s">
        <v>39</v>
      </c>
      <c r="C72" s="62"/>
      <c r="D72" s="62"/>
      <c r="E72" s="62"/>
      <c r="F72" s="62"/>
      <c r="G72" s="80">
        <f>G12</f>
        <v>6000000</v>
      </c>
    </row>
    <row r="73" spans="1:7" ht="12" customHeight="1">
      <c r="A73" s="71"/>
      <c r="B73" s="83" t="s">
        <v>40</v>
      </c>
      <c r="C73" s="84"/>
      <c r="D73" s="84"/>
      <c r="E73" s="84"/>
      <c r="F73" s="84"/>
      <c r="G73" s="85" t="e">
        <f>G72-G71</f>
        <v>#REF!</v>
      </c>
    </row>
    <row r="74" spans="1:7" ht="12" customHeight="1">
      <c r="A74" s="71"/>
      <c r="B74" s="72" t="s">
        <v>41</v>
      </c>
      <c r="C74" s="73"/>
      <c r="D74" s="73"/>
      <c r="E74" s="73"/>
      <c r="F74" s="73"/>
      <c r="G74" s="69"/>
    </row>
    <row r="75" spans="1:7" ht="12.75" customHeight="1" thickBot="1">
      <c r="A75" s="71"/>
      <c r="B75" s="86"/>
      <c r="C75" s="73"/>
      <c r="D75" s="73"/>
      <c r="E75" s="73"/>
      <c r="F75" s="73"/>
      <c r="G75" s="69"/>
    </row>
    <row r="76" spans="1:7" ht="12" customHeight="1">
      <c r="A76" s="71"/>
      <c r="B76" s="97" t="s">
        <v>42</v>
      </c>
      <c r="C76" s="98"/>
      <c r="D76" s="98"/>
      <c r="E76" s="98"/>
      <c r="F76" s="99"/>
      <c r="G76" s="69"/>
    </row>
    <row r="77" spans="1:7" ht="12" customHeight="1">
      <c r="A77" s="71"/>
      <c r="B77" s="100" t="s">
        <v>43</v>
      </c>
      <c r="C77" s="70"/>
      <c r="D77" s="70"/>
      <c r="E77" s="70"/>
      <c r="F77" s="101"/>
      <c r="G77" s="69"/>
    </row>
    <row r="78" spans="1:7" ht="12" customHeight="1">
      <c r="A78" s="71"/>
      <c r="B78" s="100" t="s">
        <v>44</v>
      </c>
      <c r="C78" s="70"/>
      <c r="D78" s="70"/>
      <c r="E78" s="70"/>
      <c r="F78" s="101"/>
      <c r="G78" s="69"/>
    </row>
    <row r="79" spans="1:7" ht="12" customHeight="1">
      <c r="A79" s="71"/>
      <c r="B79" s="100" t="s">
        <v>45</v>
      </c>
      <c r="C79" s="70"/>
      <c r="D79" s="70"/>
      <c r="E79" s="70"/>
      <c r="F79" s="101"/>
      <c r="G79" s="69"/>
    </row>
    <row r="80" spans="1:7" ht="12" customHeight="1">
      <c r="A80" s="71"/>
      <c r="B80" s="100" t="s">
        <v>46</v>
      </c>
      <c r="C80" s="70"/>
      <c r="D80" s="70"/>
      <c r="E80" s="70"/>
      <c r="F80" s="101"/>
      <c r="G80" s="69"/>
    </row>
    <row r="81" spans="1:7" ht="12" customHeight="1">
      <c r="A81" s="71"/>
      <c r="B81" s="100" t="s">
        <v>47</v>
      </c>
      <c r="C81" s="70"/>
      <c r="D81" s="70"/>
      <c r="E81" s="70"/>
      <c r="F81" s="101"/>
      <c r="G81" s="69"/>
    </row>
    <row r="82" spans="1:7" ht="12.75" customHeight="1" thickBot="1">
      <c r="A82" s="71"/>
      <c r="B82" s="102" t="s">
        <v>48</v>
      </c>
      <c r="C82" s="103"/>
      <c r="D82" s="103"/>
      <c r="E82" s="103"/>
      <c r="F82" s="104"/>
      <c r="G82" s="69"/>
    </row>
    <row r="83" spans="1:7" ht="12.75" customHeight="1">
      <c r="A83" s="71"/>
      <c r="B83" s="96"/>
      <c r="C83" s="70"/>
      <c r="D83" s="70"/>
      <c r="E83" s="70"/>
      <c r="F83" s="70"/>
      <c r="G83" s="69"/>
    </row>
    <row r="84" spans="1:7" ht="15" customHeight="1" thickBot="1">
      <c r="A84" s="71"/>
      <c r="B84" s="145" t="s">
        <v>49</v>
      </c>
      <c r="C84" s="146"/>
      <c r="D84" s="95"/>
      <c r="E84" s="63"/>
      <c r="F84" s="63"/>
      <c r="G84" s="69"/>
    </row>
    <row r="85" spans="1:7" ht="12" customHeight="1">
      <c r="A85" s="71"/>
      <c r="B85" s="88" t="s">
        <v>34</v>
      </c>
      <c r="C85" s="64" t="s">
        <v>50</v>
      </c>
      <c r="D85" s="89" t="s">
        <v>51</v>
      </c>
      <c r="E85" s="63"/>
      <c r="F85" s="63"/>
      <c r="G85" s="69"/>
    </row>
    <row r="86" spans="1:7" ht="12" customHeight="1">
      <c r="A86" s="71"/>
      <c r="B86" s="90" t="s">
        <v>52</v>
      </c>
      <c r="C86" s="65">
        <v>1766000</v>
      </c>
      <c r="D86" s="91">
        <f>(C86/C92)</f>
        <v>0.4030761603960098</v>
      </c>
      <c r="E86" s="63"/>
      <c r="F86" s="63"/>
      <c r="G86" s="69"/>
    </row>
    <row r="87" spans="1:7" ht="12" customHeight="1">
      <c r="A87" s="71"/>
      <c r="B87" s="90" t="s">
        <v>53</v>
      </c>
      <c r="C87" s="66">
        <v>0</v>
      </c>
      <c r="D87" s="91">
        <v>0</v>
      </c>
      <c r="E87" s="63"/>
      <c r="F87" s="63"/>
      <c r="G87" s="69"/>
    </row>
    <row r="88" spans="1:7" ht="12" customHeight="1">
      <c r="A88" s="71"/>
      <c r="B88" s="90" t="s">
        <v>54</v>
      </c>
      <c r="C88" s="65">
        <v>289000</v>
      </c>
      <c r="D88" s="91">
        <f>(C88/C92)</f>
        <v>6.5962067018373066E-2</v>
      </c>
      <c r="E88" s="63"/>
      <c r="F88" s="63"/>
      <c r="G88" s="69"/>
    </row>
    <row r="89" spans="1:7" ht="12" customHeight="1">
      <c r="A89" s="71"/>
      <c r="B89" s="90" t="s">
        <v>28</v>
      </c>
      <c r="C89" s="65">
        <v>2117672</v>
      </c>
      <c r="D89" s="91">
        <f>(C89/C92)</f>
        <v>0.48334263801706612</v>
      </c>
      <c r="E89" s="63"/>
      <c r="F89" s="63"/>
      <c r="G89" s="69"/>
    </row>
    <row r="90" spans="1:7" ht="12" customHeight="1">
      <c r="A90" s="71"/>
      <c r="B90" s="90" t="s">
        <v>55</v>
      </c>
      <c r="C90" s="67"/>
      <c r="D90" s="91">
        <f>(C90/C92)</f>
        <v>0</v>
      </c>
      <c r="E90" s="68"/>
      <c r="F90" s="68"/>
      <c r="G90" s="69"/>
    </row>
    <row r="91" spans="1:7" ht="12" customHeight="1">
      <c r="A91" s="71"/>
      <c r="B91" s="90" t="s">
        <v>56</v>
      </c>
      <c r="C91" s="67">
        <v>208634</v>
      </c>
      <c r="D91" s="91">
        <f>(C91/C92)</f>
        <v>4.7619134568551019E-2</v>
      </c>
      <c r="E91" s="68"/>
      <c r="F91" s="68"/>
      <c r="G91" s="69"/>
    </row>
    <row r="92" spans="1:7" ht="12.75" customHeight="1" thickBot="1">
      <c r="A92" s="71"/>
      <c r="B92" s="92" t="s">
        <v>57</v>
      </c>
      <c r="C92" s="93">
        <f>SUM(C86:C91)</f>
        <v>4381306</v>
      </c>
      <c r="D92" s="94">
        <f>SUM(D86:D91)</f>
        <v>1</v>
      </c>
      <c r="E92" s="68"/>
      <c r="F92" s="68"/>
      <c r="G92" s="69"/>
    </row>
    <row r="93" spans="1:7" ht="12" customHeight="1">
      <c r="A93" s="71"/>
      <c r="B93" s="86"/>
      <c r="C93" s="73"/>
      <c r="D93" s="73"/>
      <c r="E93" s="73"/>
      <c r="F93" s="73"/>
      <c r="G93" s="69"/>
    </row>
    <row r="94" spans="1:7" ht="12.75" customHeight="1">
      <c r="A94" s="71"/>
      <c r="B94" s="87"/>
      <c r="C94" s="73"/>
      <c r="D94" s="73"/>
      <c r="E94" s="73"/>
      <c r="F94" s="73"/>
      <c r="G94" s="69"/>
    </row>
    <row r="95" spans="1:7" ht="28.5" customHeight="1" thickBot="1">
      <c r="B95" s="119"/>
      <c r="C95" s="120" t="s">
        <v>105</v>
      </c>
      <c r="D95" s="121"/>
      <c r="E95" s="122"/>
    </row>
    <row r="96" spans="1:7" ht="11.25" customHeight="1" thickBot="1">
      <c r="B96" s="123" t="s">
        <v>34</v>
      </c>
      <c r="C96" s="124" t="s">
        <v>102</v>
      </c>
      <c r="D96" s="125" t="s">
        <v>103</v>
      </c>
      <c r="E96" s="125" t="s">
        <v>104</v>
      </c>
    </row>
    <row r="97" spans="2:5" ht="11.25" customHeight="1" thickBot="1">
      <c r="B97" s="126" t="s">
        <v>106</v>
      </c>
      <c r="C97" s="127">
        <v>2000</v>
      </c>
      <c r="D97" s="127">
        <v>3000</v>
      </c>
      <c r="E97" s="128">
        <v>4000</v>
      </c>
    </row>
    <row r="98" spans="2:5" ht="11.25" customHeight="1" thickBot="1">
      <c r="B98" s="129" t="s">
        <v>107</v>
      </c>
      <c r="C98" s="132">
        <v>2190</v>
      </c>
      <c r="D98" s="132" t="e">
        <f>G71/D97</f>
        <v>#REF!</v>
      </c>
      <c r="E98" s="131" t="e">
        <f>G71/E97</f>
        <v>#REF!</v>
      </c>
    </row>
    <row r="99" spans="2:5" ht="11.25" customHeight="1">
      <c r="B99" s="130"/>
      <c r="C99"/>
      <c r="D99"/>
      <c r="E99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B7907-6A3E-48EF-91AD-8A288B138D74}">
  <ds:schemaRefs>
    <ds:schemaRef ds:uri="c5dbce2d-49dc-4afe-a5b0-d7fb7a901161"/>
    <ds:schemaRef ds:uri="http://schemas.openxmlformats.org/package/2006/metadata/core-properties"/>
    <ds:schemaRef ds:uri="http://schemas.microsoft.com/office/infopath/2007/PartnerControls"/>
    <ds:schemaRef ds:uri="1030f0af-99cb-42f1-88fc-acec733311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6D0FA6D-3006-4F34-8CB1-10E94E83B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5C183-85D6-4FC2-B0E3-7959593F18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2022-02-10T20:57:51Z</cp:lastPrinted>
  <dcterms:created xsi:type="dcterms:W3CDTF">2020-11-27T12:49:26Z</dcterms:created>
  <dcterms:modified xsi:type="dcterms:W3CDTF">2023-05-03T15:04:27Z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