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G12" i="1"/>
  <c r="G70" i="1" s="1"/>
  <c r="G30" i="1" l="1"/>
  <c r="C84" i="1" s="1"/>
  <c r="G44" i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<sst xmlns="http://schemas.openxmlformats.org/spreadsheetml/2006/main" count="170" uniqueCount="121">
  <si>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</si>
  <si>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NOGAL</t>
  </si>
  <si>
    <t>RENDIMIENTO (KG/Há.)</t>
  </si>
  <si>
    <t>VARIEDAD</t>
  </si>
  <si>
    <t>SERR-CHANDLER</t>
  </si>
  <si>
    <t>FECHA ESTIMADA  PRECIO VENTA</t>
  </si>
  <si>
    <t>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</si>
  <si>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</si>
  <si>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</si>
  <si>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</si>
  <si>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</si>
  <si>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</si>
  <si>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</si>
  <si>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</si>
  <si>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</si>
  <si>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</si>
  <si>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</si>
  <si>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</si>
  <si>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</si>
  <si>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</si>
  <si>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</si>
  <si>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</si>
  <si>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</si>
  <si>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</si>
  <si>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</si>
  <si>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</si>
  <si>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</si>
  <si>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</si>
  <si>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</si>
  <si>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</si>
  <si>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</si>
  <si>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AGOST-MARZO</t>
  </si>
  <si>
    <t>APLICAC.FERTILIZANTES</t>
  </si>
  <si>
    <t>RIEGOS</t>
  </si>
  <si>
    <t>SEPT-MARZO</t>
  </si>
  <si>
    <t>SACAR RAMAS-PINTAR</t>
  </si>
  <si>
    <t>JUNIO-JULIO</t>
  </si>
  <si>
    <t>APLICACION AGROQUIM.</t>
  </si>
  <si>
    <t>REVISAR LINEAS DE RIEGO</t>
  </si>
  <si>
    <t>AGOSTO</t>
  </si>
  <si>
    <t>COSECHA</t>
  </si>
  <si>
    <t>ACARREO</t>
  </si>
  <si>
    <t>SECADO DE FRUTOS</t>
  </si>
  <si>
    <t>Subtotal Jornadas Hombre</t>
  </si>
  <si>
    <t>JORNADAS ANIMAL</t>
  </si>
  <si>
    <t>N/A</t>
  </si>
  <si>
    <t>Subtotal Jornadas Animal</t>
  </si>
  <si>
    <t>MAQUINARIA</t>
  </si>
  <si>
    <t>CORTE DE MALEZAS</t>
  </si>
  <si>
    <t>APLICACION FITOSANIT.</t>
  </si>
  <si>
    <t>SEPT-ENERO</t>
  </si>
  <si>
    <t>TRITURAR RESTO DE PODA</t>
  </si>
  <si>
    <t>AGOSTO-SEPT</t>
  </si>
  <si>
    <t>ACARREOS DE INSUM-OTROS</t>
  </si>
  <si>
    <t>AGOSTO-DIC.</t>
  </si>
  <si>
    <t>APLICACIÓN FERTILIZANTES</t>
  </si>
  <si>
    <t>SEPT-DIC.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</si>
  <si>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</si>
  <si>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</si>
  <si>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</si>
  <si>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</si>
  <si>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</si>
  <si>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</si>
  <si>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</si>
  <si>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</si>
  <si>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MAYO-SEPT.</t>
  </si>
  <si>
    <t>SUPERF. TRIPLE</t>
  </si>
  <si>
    <t>FUNGUICIDAS</t>
  </si>
  <si>
    <t>MAYO-AGOST.</t>
  </si>
  <si>
    <t>INSECTICIDAS</t>
  </si>
  <si>
    <t>LIT</t>
  </si>
  <si>
    <t>AGOST-SEPT.</t>
  </si>
  <si>
    <t>MAYO-JULIO</t>
  </si>
  <si>
    <t>Subtotal Insumos</t>
  </si>
  <si>
    <t>OTROS</t>
  </si>
  <si>
    <t>Item</t>
  </si>
  <si>
    <t>ANALISIS DE SUELOS</t>
  </si>
  <si>
    <t xml:space="preserve">UN </t>
  </si>
  <si>
    <t>ENERO-FERBRERO</t>
  </si>
  <si>
    <t>COMPOST</t>
  </si>
  <si>
    <t>M3</t>
  </si>
  <si>
    <t>MAYO</t>
  </si>
  <si>
    <t>ANALIS FOLIAR</t>
  </si>
  <si>
    <t>LATEX</t>
  </si>
  <si>
    <t>GALON</t>
  </si>
  <si>
    <t>ENMARK</t>
  </si>
  <si>
    <t>ABRIL-AGOSTO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</si>
  <si>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</si>
  <si>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</si>
  <si>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</si>
  <si>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</si>
  <si>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</si>
  <si>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</si>
  <si>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</si>
  <si>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</si>
  <si>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</si>
  <si>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</si>
  <si>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</si>
  <si>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</si>
  <si>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</si>
  <si>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</si>
  <si>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</si>
  <si>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</si>
  <si>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</si>
  <si>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</si>
  <si>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</si>
  <si>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</si>
  <si>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</si>
  <si>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</si>
  <si>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</si>
  <si>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</si>
  <si>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(Kg/hà)</t>
  </si>
  <si>
    <t>Costo unitario ($/Kg) (*)</t>
  </si>
  <si>
    <t>(*): Este valor representa el valor mìnimo de venta del producto</t>
  </si>
  <si>
    <t>HA</t>
  </si>
  <si>
    <t>OXICLORURO O SIMILAR</t>
  </si>
  <si>
    <t>CITROLIV O SIMILAR</t>
  </si>
  <si>
    <t>CLORPIRIFOS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</si>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</sst>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1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/>
    <xf numFmtId="41" fontId="9" fillId="7" borderId="10" xfId="1" applyFont="1" applyFill="1" applyBorder="1" applyAlignment="1">
      <alignment vertical="center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5" zoomScaleNormal="95" workbookViewId="0">
      <selection activeCell="J14" sqref="J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1</v>
      </c>
      <c r="D9" s="4"/>
      <c r="E9" s="94" t="s">
        <v>2</v>
      </c>
      <c r="F9" s="95"/>
      <c r="G9" s="61">
        <v>3000</v>
      </c>
    </row>
    <row r="10" spans="1:7" ht="15" x14ac:dyDescent="0.25">
      <c r="A10" s="3"/>
      <c r="B10" s="83" t="s">
        <v>3</v>
      </c>
      <c r="C10" s="89" t="s">
        <v>4</v>
      </c>
      <c r="D10" s="5"/>
      <c r="E10" s="92" t="s">
        <v>5</v>
      </c>
      <c r="F10" s="93"/>
      <c r="G10" s="84" t="s">
        <v>6</v>
      </c>
    </row>
    <row r="11" spans="1:7" ht="18" customHeight="1" x14ac:dyDescent="0.25">
      <c r="A11" s="3"/>
      <c r="B11" s="83" t="s">
        <v>7</v>
      </c>
      <c r="C11" s="84" t="s">
        <v>8</v>
      </c>
      <c r="D11" s="5"/>
      <c r="E11" s="92" t="s">
        <v>9</v>
      </c>
      <c r="F11" s="93"/>
      <c r="G11" s="86">
        <v>2800</v>
      </c>
    </row>
    <row r="12" spans="1:7" ht="11.25" customHeight="1" x14ac:dyDescent="0.25">
      <c r="A12" s="3"/>
      <c r="B12" s="83" t="s">
        <v>10</v>
      </c>
      <c r="C12" s="85" t="s">
        <v>11</v>
      </c>
      <c r="D12" s="5"/>
      <c r="E12" s="70" t="s">
        <v>12</v>
      </c>
      <c r="F12" s="74"/>
      <c r="G12" s="78">
        <f>(G9*G11)</f>
        <v>8400000</v>
      </c>
    </row>
    <row r="13" spans="1:7" ht="16.5" customHeight="1" x14ac:dyDescent="0.25">
      <c r="A13" s="3"/>
      <c r="B13" s="83" t="s">
        <v>13</v>
      </c>
      <c r="C13" s="85" t="s">
        <v>118</v>
      </c>
      <c r="D13" s="5"/>
      <c r="E13" s="92" t="s">
        <v>14</v>
      </c>
      <c r="F13" s="93"/>
      <c r="G13" s="84" t="s">
        <v>15</v>
      </c>
    </row>
    <row r="14" spans="1:7" ht="30" customHeight="1" x14ac:dyDescent="0.25">
      <c r="A14" s="3"/>
      <c r="B14" s="83" t="s">
        <v>16</v>
      </c>
      <c r="C14" s="85" t="s">
        <v>119</v>
      </c>
      <c r="D14" s="5"/>
      <c r="E14" s="92" t="s">
        <v>17</v>
      </c>
      <c r="F14" s="93"/>
      <c r="G14" s="84" t="s">
        <v>6</v>
      </c>
    </row>
    <row r="15" spans="1:7" ht="19.5" customHeight="1" x14ac:dyDescent="0.25">
      <c r="A15" s="3"/>
      <c r="B15" s="83" t="s">
        <v>18</v>
      </c>
      <c r="C15" s="84" t="s">
        <v>120</v>
      </c>
      <c r="D15" s="5"/>
      <c r="E15" s="96" t="s">
        <v>19</v>
      </c>
      <c r="F15" s="97"/>
      <c r="G15" s="85" t="s">
        <v>20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8" t="s">
        <v>21</v>
      </c>
      <c r="C17" s="99"/>
      <c r="D17" s="99"/>
      <c r="E17" s="99"/>
      <c r="F17" s="99"/>
      <c r="G17" s="99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22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23</v>
      </c>
      <c r="C20" s="59" t="s">
        <v>24</v>
      </c>
      <c r="D20" s="59" t="s">
        <v>25</v>
      </c>
      <c r="E20" s="59" t="s">
        <v>26</v>
      </c>
      <c r="F20" s="59" t="s">
        <v>27</v>
      </c>
      <c r="G20" s="59" t="s">
        <v>28</v>
      </c>
    </row>
    <row r="21" spans="1:7" ht="12.75" customHeight="1" x14ac:dyDescent="0.25">
      <c r="A21" s="3"/>
      <c r="B21" s="58" t="s">
        <v>29</v>
      </c>
      <c r="C21" s="62" t="s">
        <v>30</v>
      </c>
      <c r="D21" s="77">
        <v>1</v>
      </c>
      <c r="E21" s="58" t="s">
        <v>31</v>
      </c>
      <c r="F21" s="78">
        <v>35000</v>
      </c>
      <c r="G21" s="78">
        <f>(D21*F21)</f>
        <v>35000</v>
      </c>
    </row>
    <row r="22" spans="1:7" ht="12.75" customHeight="1" x14ac:dyDescent="0.25">
      <c r="A22" s="3"/>
      <c r="B22" s="58" t="s">
        <v>32</v>
      </c>
      <c r="C22" s="62" t="s">
        <v>30</v>
      </c>
      <c r="D22" s="77">
        <v>5</v>
      </c>
      <c r="E22" s="58" t="s">
        <v>31</v>
      </c>
      <c r="F22" s="78">
        <v>35000</v>
      </c>
      <c r="G22" s="78">
        <f t="shared" ref="G22:G29" si="0">(D22*F22)</f>
        <v>175000</v>
      </c>
    </row>
    <row r="23" spans="1:7" ht="12.75" customHeight="1" x14ac:dyDescent="0.25">
      <c r="A23" s="3"/>
      <c r="B23" s="58" t="s">
        <v>33</v>
      </c>
      <c r="C23" s="62" t="s">
        <v>30</v>
      </c>
      <c r="D23" s="77">
        <v>8</v>
      </c>
      <c r="E23" s="58" t="s">
        <v>34</v>
      </c>
      <c r="F23" s="78">
        <v>35000</v>
      </c>
      <c r="G23" s="78">
        <f>F23*D23</f>
        <v>280000</v>
      </c>
    </row>
    <row r="24" spans="1:7" ht="12.75" customHeight="1" x14ac:dyDescent="0.25">
      <c r="A24" s="3"/>
      <c r="B24" s="58" t="s">
        <v>35</v>
      </c>
      <c r="C24" s="62" t="s">
        <v>30</v>
      </c>
      <c r="D24" s="77">
        <v>6</v>
      </c>
      <c r="E24" s="58" t="s">
        <v>36</v>
      </c>
      <c r="F24" s="78">
        <v>35000</v>
      </c>
      <c r="G24" s="78">
        <f t="shared" si="0"/>
        <v>210000</v>
      </c>
    </row>
    <row r="25" spans="1:7" ht="12.75" customHeight="1" x14ac:dyDescent="0.25">
      <c r="A25" s="3"/>
      <c r="B25" s="58" t="s">
        <v>37</v>
      </c>
      <c r="C25" s="62" t="s">
        <v>30</v>
      </c>
      <c r="D25" s="77">
        <v>2</v>
      </c>
      <c r="E25" s="58" t="s">
        <v>31</v>
      </c>
      <c r="F25" s="78">
        <v>35000</v>
      </c>
      <c r="G25" s="78">
        <f t="shared" si="0"/>
        <v>70000</v>
      </c>
    </row>
    <row r="26" spans="1:7" ht="12.75" customHeight="1" x14ac:dyDescent="0.25">
      <c r="A26" s="3"/>
      <c r="B26" s="58" t="s">
        <v>38</v>
      </c>
      <c r="C26" s="62" t="s">
        <v>30</v>
      </c>
      <c r="D26" s="77">
        <v>1</v>
      </c>
      <c r="E26" s="58" t="s">
        <v>39</v>
      </c>
      <c r="F26" s="78">
        <v>35000</v>
      </c>
      <c r="G26" s="78">
        <f t="shared" si="0"/>
        <v>35000</v>
      </c>
    </row>
    <row r="27" spans="1:7" ht="12.75" customHeight="1" x14ac:dyDescent="0.25">
      <c r="A27" s="3"/>
      <c r="B27" s="58" t="s">
        <v>40</v>
      </c>
      <c r="C27" s="62" t="s">
        <v>30</v>
      </c>
      <c r="D27" s="77">
        <v>10</v>
      </c>
      <c r="E27" s="58" t="s">
        <v>6</v>
      </c>
      <c r="F27" s="78">
        <v>35000</v>
      </c>
      <c r="G27" s="78">
        <f t="shared" si="0"/>
        <v>350000</v>
      </c>
    </row>
    <row r="28" spans="1:7" ht="12.75" customHeight="1" x14ac:dyDescent="0.25">
      <c r="A28" s="3"/>
      <c r="B28" s="58" t="s">
        <v>41</v>
      </c>
      <c r="C28" s="62" t="s">
        <v>30</v>
      </c>
      <c r="D28" s="77">
        <v>5</v>
      </c>
      <c r="E28" s="58" t="s">
        <v>6</v>
      </c>
      <c r="F28" s="78">
        <v>35000</v>
      </c>
      <c r="G28" s="78">
        <f t="shared" si="0"/>
        <v>175000</v>
      </c>
    </row>
    <row r="29" spans="1:7" ht="12.75" customHeight="1" x14ac:dyDescent="0.25">
      <c r="A29" s="3"/>
      <c r="B29" s="58" t="s">
        <v>42</v>
      </c>
      <c r="C29" s="62" t="s">
        <v>30</v>
      </c>
      <c r="D29" s="77">
        <v>5</v>
      </c>
      <c r="E29" s="58" t="s">
        <v>6</v>
      </c>
      <c r="F29" s="78">
        <v>35000</v>
      </c>
      <c r="G29" s="78">
        <f t="shared" si="0"/>
        <v>175000</v>
      </c>
    </row>
    <row r="30" spans="1:7" ht="12.75" customHeight="1" x14ac:dyDescent="0.25">
      <c r="A30" s="3"/>
      <c r="B30" s="66" t="s">
        <v>43</v>
      </c>
      <c r="C30" s="63"/>
      <c r="D30" s="63"/>
      <c r="E30" s="63"/>
      <c r="F30" s="64"/>
      <c r="G30" s="65">
        <f>SUM(G21:G29)</f>
        <v>1505000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44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23</v>
      </c>
      <c r="C33" s="59" t="s">
        <v>24</v>
      </c>
      <c r="D33" s="59" t="s">
        <v>25</v>
      </c>
      <c r="E33" s="57" t="s">
        <v>26</v>
      </c>
      <c r="F33" s="59" t="s">
        <v>27</v>
      </c>
      <c r="G33" s="57" t="s">
        <v>28</v>
      </c>
    </row>
    <row r="34" spans="1:11" ht="12" customHeight="1" x14ac:dyDescent="0.25">
      <c r="A34" s="3"/>
      <c r="B34" s="79" t="s">
        <v>45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46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47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23</v>
      </c>
      <c r="C38" s="57" t="s">
        <v>24</v>
      </c>
      <c r="D38" s="57" t="s">
        <v>25</v>
      </c>
      <c r="E38" s="57" t="s">
        <v>26</v>
      </c>
      <c r="F38" s="59" t="s">
        <v>27</v>
      </c>
      <c r="G38" s="57" t="s">
        <v>28</v>
      </c>
    </row>
    <row r="39" spans="1:11" ht="11.25" customHeight="1" x14ac:dyDescent="0.25">
      <c r="B39" s="75" t="s">
        <v>48</v>
      </c>
      <c r="C39" s="76" t="s">
        <v>114</v>
      </c>
      <c r="D39" s="75">
        <v>1</v>
      </c>
      <c r="E39" s="76" t="s">
        <v>36</v>
      </c>
      <c r="F39" s="88">
        <v>50000</v>
      </c>
      <c r="G39" s="88">
        <f>D39*F39</f>
        <v>50000</v>
      </c>
    </row>
    <row r="40" spans="1:11" ht="12.75" customHeight="1" x14ac:dyDescent="0.25">
      <c r="A40" s="3"/>
      <c r="B40" s="58" t="s">
        <v>49</v>
      </c>
      <c r="C40" s="76" t="s">
        <v>114</v>
      </c>
      <c r="D40" s="77">
        <v>1</v>
      </c>
      <c r="E40" s="62" t="s">
        <v>50</v>
      </c>
      <c r="F40" s="88">
        <v>30000</v>
      </c>
      <c r="G40" s="78">
        <f>(D40*F40)</f>
        <v>30000</v>
      </c>
    </row>
    <row r="41" spans="1:11" ht="12.75" customHeight="1" x14ac:dyDescent="0.25">
      <c r="A41" s="3"/>
      <c r="B41" s="58" t="s">
        <v>51</v>
      </c>
      <c r="C41" s="76" t="s">
        <v>114</v>
      </c>
      <c r="D41" s="77">
        <v>1</v>
      </c>
      <c r="E41" s="62" t="s">
        <v>52</v>
      </c>
      <c r="F41" s="88">
        <v>90000</v>
      </c>
      <c r="G41" s="78">
        <f t="shared" ref="G41:G43" si="1">(D41*F41)</f>
        <v>90000</v>
      </c>
    </row>
    <row r="42" spans="1:11" ht="12.75" customHeight="1" x14ac:dyDescent="0.25">
      <c r="A42" s="3"/>
      <c r="B42" s="58" t="s">
        <v>53</v>
      </c>
      <c r="C42" s="76" t="s">
        <v>114</v>
      </c>
      <c r="D42" s="77">
        <v>1</v>
      </c>
      <c r="E42" s="62" t="s">
        <v>54</v>
      </c>
      <c r="F42" s="88">
        <v>25000</v>
      </c>
      <c r="G42" s="78">
        <f t="shared" si="1"/>
        <v>25000</v>
      </c>
    </row>
    <row r="43" spans="1:11" ht="12.75" customHeight="1" x14ac:dyDescent="0.25">
      <c r="A43" s="3"/>
      <c r="B43" s="58" t="s">
        <v>55</v>
      </c>
      <c r="C43" s="76" t="s">
        <v>114</v>
      </c>
      <c r="D43" s="77">
        <v>2</v>
      </c>
      <c r="E43" s="62" t="s">
        <v>56</v>
      </c>
      <c r="F43" s="88">
        <v>25000</v>
      </c>
      <c r="G43" s="78">
        <f t="shared" si="1"/>
        <v>50000</v>
      </c>
    </row>
    <row r="44" spans="1:11" ht="12.75" customHeight="1" x14ac:dyDescent="0.25">
      <c r="A44" s="3"/>
      <c r="B44" s="66" t="s">
        <v>57</v>
      </c>
      <c r="C44" s="63"/>
      <c r="D44" s="63"/>
      <c r="E44" s="63"/>
      <c r="F44" s="64"/>
      <c r="G44" s="65">
        <f>SUM(G40:G43)</f>
        <v>195000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58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59</v>
      </c>
      <c r="C47" s="59" t="s">
        <v>60</v>
      </c>
      <c r="D47" s="59" t="s">
        <v>61</v>
      </c>
      <c r="E47" s="59" t="s">
        <v>26</v>
      </c>
      <c r="F47" s="59" t="s">
        <v>27</v>
      </c>
      <c r="G47" s="59" t="s">
        <v>28</v>
      </c>
      <c r="K47" s="2"/>
    </row>
    <row r="48" spans="1:11" ht="12.75" customHeight="1" x14ac:dyDescent="0.25">
      <c r="A48" s="3"/>
      <c r="B48" s="69" t="s">
        <v>62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63</v>
      </c>
      <c r="C49" s="60" t="s">
        <v>64</v>
      </c>
      <c r="D49" s="72">
        <v>300</v>
      </c>
      <c r="E49" s="60" t="s">
        <v>65</v>
      </c>
      <c r="F49" s="61">
        <v>1000</v>
      </c>
      <c r="G49" s="61">
        <f>(D49*F49)</f>
        <v>300000</v>
      </c>
    </row>
    <row r="50" spans="1:7" ht="12.75" customHeight="1" x14ac:dyDescent="0.25">
      <c r="A50" s="3"/>
      <c r="B50" s="70" t="s">
        <v>66</v>
      </c>
      <c r="C50" s="60" t="s">
        <v>64</v>
      </c>
      <c r="D50" s="72">
        <v>200</v>
      </c>
      <c r="E50" s="60" t="s">
        <v>65</v>
      </c>
      <c r="F50" s="61">
        <v>1400</v>
      </c>
      <c r="G50" s="61">
        <f t="shared" ref="G50:G55" si="2">(D50*F50)</f>
        <v>280000</v>
      </c>
    </row>
    <row r="51" spans="1:7" ht="12.75" customHeight="1" x14ac:dyDescent="0.25">
      <c r="A51" s="3"/>
      <c r="B51" s="69" t="s">
        <v>67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115</v>
      </c>
      <c r="C52" s="73" t="s">
        <v>64</v>
      </c>
      <c r="D52" s="72">
        <v>5</v>
      </c>
      <c r="E52" s="60" t="s">
        <v>68</v>
      </c>
      <c r="F52" s="61">
        <v>9200</v>
      </c>
      <c r="G52" s="61">
        <f t="shared" si="2"/>
        <v>46000</v>
      </c>
    </row>
    <row r="53" spans="1:7" ht="12.75" customHeight="1" x14ac:dyDescent="0.25">
      <c r="A53" s="3"/>
      <c r="B53" s="69" t="s">
        <v>69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116</v>
      </c>
      <c r="C54" s="60" t="s">
        <v>70</v>
      </c>
      <c r="D54" s="72">
        <v>6</v>
      </c>
      <c r="E54" s="60" t="s">
        <v>71</v>
      </c>
      <c r="F54" s="61">
        <v>9500</v>
      </c>
      <c r="G54" s="61">
        <f t="shared" si="2"/>
        <v>57000</v>
      </c>
    </row>
    <row r="55" spans="1:7" ht="12.75" customHeight="1" x14ac:dyDescent="0.25">
      <c r="A55" s="3"/>
      <c r="B55" s="70" t="s">
        <v>117</v>
      </c>
      <c r="C55" s="60" t="s">
        <v>70</v>
      </c>
      <c r="D55" s="74">
        <v>1.5</v>
      </c>
      <c r="E55" s="60" t="s">
        <v>72</v>
      </c>
      <c r="F55" s="61">
        <v>8100</v>
      </c>
      <c r="G55" s="61">
        <f t="shared" si="2"/>
        <v>12150</v>
      </c>
    </row>
    <row r="56" spans="1:7" ht="13.5" customHeight="1" x14ac:dyDescent="0.25">
      <c r="A56" s="3"/>
      <c r="B56" s="66" t="s">
        <v>73</v>
      </c>
      <c r="C56" s="67"/>
      <c r="D56" s="67"/>
      <c r="E56" s="67"/>
      <c r="F56" s="68"/>
      <c r="G56" s="65">
        <f>SUM(G48:G55)</f>
        <v>695150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74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75</v>
      </c>
      <c r="C59" s="59" t="s">
        <v>60</v>
      </c>
      <c r="D59" s="59" t="s">
        <v>61</v>
      </c>
      <c r="E59" s="57" t="s">
        <v>26</v>
      </c>
      <c r="F59" s="59" t="s">
        <v>27</v>
      </c>
      <c r="G59" s="57" t="s">
        <v>28</v>
      </c>
    </row>
    <row r="60" spans="1:7" ht="12.75" customHeight="1" x14ac:dyDescent="0.25">
      <c r="A60" s="3"/>
      <c r="B60" s="58" t="s">
        <v>76</v>
      </c>
      <c r="C60" s="60" t="s">
        <v>77</v>
      </c>
      <c r="D60" s="61">
        <v>1</v>
      </c>
      <c r="E60" s="62" t="s">
        <v>78</v>
      </c>
      <c r="F60" s="61">
        <v>33515</v>
      </c>
      <c r="G60" s="61">
        <f>(D60*F60)</f>
        <v>33515</v>
      </c>
    </row>
    <row r="61" spans="1:7" ht="12.75" customHeight="1" x14ac:dyDescent="0.25">
      <c r="A61" s="3"/>
      <c r="B61" s="58" t="s">
        <v>79</v>
      </c>
      <c r="C61" s="60" t="s">
        <v>80</v>
      </c>
      <c r="D61" s="61">
        <v>8</v>
      </c>
      <c r="E61" s="62" t="s">
        <v>81</v>
      </c>
      <c r="F61" s="61">
        <v>120000</v>
      </c>
      <c r="G61" s="61">
        <f t="shared" ref="G61:G64" si="3">(D61*F61)</f>
        <v>960000</v>
      </c>
    </row>
    <row r="62" spans="1:7" ht="12.75" customHeight="1" x14ac:dyDescent="0.25">
      <c r="A62" s="3"/>
      <c r="B62" s="58" t="s">
        <v>82</v>
      </c>
      <c r="C62" s="60" t="s">
        <v>77</v>
      </c>
      <c r="D62" s="61">
        <v>1</v>
      </c>
      <c r="E62" s="62" t="s">
        <v>78</v>
      </c>
      <c r="F62" s="61">
        <v>35000</v>
      </c>
      <c r="G62" s="61">
        <f t="shared" si="3"/>
        <v>35000</v>
      </c>
    </row>
    <row r="63" spans="1:7" ht="11.25" customHeight="1" x14ac:dyDescent="0.25">
      <c r="B63" s="58" t="s">
        <v>83</v>
      </c>
      <c r="C63" s="60" t="s">
        <v>84</v>
      </c>
      <c r="D63" s="61">
        <v>3</v>
      </c>
      <c r="E63" s="62" t="s">
        <v>36</v>
      </c>
      <c r="F63" s="61">
        <v>20000</v>
      </c>
      <c r="G63" s="61">
        <f t="shared" si="3"/>
        <v>60000</v>
      </c>
    </row>
    <row r="64" spans="1:7" ht="11.25" customHeight="1" x14ac:dyDescent="0.25">
      <c r="B64" s="58" t="s">
        <v>85</v>
      </c>
      <c r="C64" s="60" t="s">
        <v>70</v>
      </c>
      <c r="D64" s="61">
        <v>2</v>
      </c>
      <c r="E64" s="62" t="s">
        <v>86</v>
      </c>
      <c r="F64" s="61">
        <v>60000</v>
      </c>
      <c r="G64" s="61">
        <f t="shared" si="3"/>
        <v>120000</v>
      </c>
    </row>
    <row r="65" spans="1:7" ht="13.5" customHeight="1" x14ac:dyDescent="0.25">
      <c r="A65" s="3"/>
      <c r="B65" s="66" t="s">
        <v>87</v>
      </c>
      <c r="C65" s="67"/>
      <c r="D65" s="67"/>
      <c r="E65" s="67"/>
      <c r="F65" s="68"/>
      <c r="G65" s="65">
        <f>SUM(G60:G64)</f>
        <v>1208515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88</v>
      </c>
      <c r="C67" s="47"/>
      <c r="D67" s="47"/>
      <c r="E67" s="47"/>
      <c r="F67" s="47"/>
      <c r="G67" s="48">
        <f>G30+G44+G56+G65</f>
        <v>3603665</v>
      </c>
    </row>
    <row r="68" spans="1:7" ht="12" customHeight="1" x14ac:dyDescent="0.25">
      <c r="A68" s="3"/>
      <c r="B68" s="49" t="s">
        <v>89</v>
      </c>
      <c r="C68" s="12"/>
      <c r="D68" s="12"/>
      <c r="E68" s="12"/>
      <c r="F68" s="12"/>
      <c r="G68" s="50">
        <f>G67*0.05</f>
        <v>180183.25</v>
      </c>
    </row>
    <row r="69" spans="1:7" ht="12" customHeight="1" x14ac:dyDescent="0.25">
      <c r="A69" s="3"/>
      <c r="B69" s="51" t="s">
        <v>90</v>
      </c>
      <c r="C69" s="11"/>
      <c r="D69" s="11"/>
      <c r="E69" s="11"/>
      <c r="F69" s="11"/>
      <c r="G69" s="52">
        <f>G68+G67</f>
        <v>3783848.25</v>
      </c>
    </row>
    <row r="70" spans="1:7" ht="12" customHeight="1" x14ac:dyDescent="0.25">
      <c r="A70" s="3"/>
      <c r="B70" s="49" t="s">
        <v>91</v>
      </c>
      <c r="C70" s="12"/>
      <c r="D70" s="12"/>
      <c r="E70" s="12"/>
      <c r="F70" s="12"/>
      <c r="G70" s="50">
        <f>G12</f>
        <v>8400000</v>
      </c>
    </row>
    <row r="71" spans="1:7" ht="12" customHeight="1" x14ac:dyDescent="0.25">
      <c r="A71" s="3"/>
      <c r="B71" s="53" t="s">
        <v>92</v>
      </c>
      <c r="C71" s="54"/>
      <c r="D71" s="54"/>
      <c r="E71" s="54"/>
      <c r="F71" s="54"/>
      <c r="G71" s="55">
        <f>G70-G69</f>
        <v>4616151.75</v>
      </c>
    </row>
    <row r="72" spans="1:7" ht="12" customHeight="1" x14ac:dyDescent="0.25">
      <c r="A72" s="3"/>
      <c r="B72" s="15" t="s">
        <v>93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94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95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96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97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98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99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100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0" t="s">
        <v>101</v>
      </c>
      <c r="C82" s="91"/>
      <c r="D82" s="26"/>
      <c r="E82" s="17"/>
      <c r="F82" s="17"/>
      <c r="G82" s="23"/>
    </row>
    <row r="83" spans="1:7" ht="12" customHeight="1" x14ac:dyDescent="0.25">
      <c r="A83" s="3"/>
      <c r="B83" s="27" t="s">
        <v>75</v>
      </c>
      <c r="C83" s="27" t="s">
        <v>102</v>
      </c>
      <c r="D83" s="28" t="s">
        <v>103</v>
      </c>
      <c r="E83" s="17"/>
      <c r="F83" s="17"/>
      <c r="G83" s="23"/>
    </row>
    <row r="84" spans="1:7" ht="12" customHeight="1" x14ac:dyDescent="0.25">
      <c r="A84" s="3"/>
      <c r="B84" s="29" t="s">
        <v>104</v>
      </c>
      <c r="C84" s="30">
        <f>G30</f>
        <v>1505000</v>
      </c>
      <c r="D84" s="31">
        <f>(C84/C90)</f>
        <v>0.39774322344983049</v>
      </c>
      <c r="E84" s="17"/>
      <c r="F84" s="17"/>
      <c r="G84" s="23"/>
    </row>
    <row r="85" spans="1:7" ht="12" customHeight="1" x14ac:dyDescent="0.25">
      <c r="A85" s="3"/>
      <c r="B85" s="29" t="s">
        <v>105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106</v>
      </c>
      <c r="C86" s="30">
        <f>G44</f>
        <v>195000</v>
      </c>
      <c r="D86" s="31">
        <f>(C86/C90)</f>
        <v>5.1534836260941491E-2</v>
      </c>
      <c r="E86" s="17"/>
      <c r="F86" s="17"/>
      <c r="G86" s="23"/>
    </row>
    <row r="87" spans="1:7" ht="12" customHeight="1" x14ac:dyDescent="0.25">
      <c r="A87" s="3"/>
      <c r="B87" s="29" t="s">
        <v>59</v>
      </c>
      <c r="C87" s="30">
        <f>G56</f>
        <v>695150</v>
      </c>
      <c r="D87" s="31">
        <f>(C87/C90)</f>
        <v>0.18371508423996655</v>
      </c>
      <c r="E87" s="17"/>
      <c r="F87" s="17"/>
      <c r="G87" s="23"/>
    </row>
    <row r="88" spans="1:7" ht="12" customHeight="1" x14ac:dyDescent="0.25">
      <c r="A88" s="3"/>
      <c r="B88" s="29" t="s">
        <v>107</v>
      </c>
      <c r="C88" s="33">
        <f>G65</f>
        <v>1208515</v>
      </c>
      <c r="D88" s="31">
        <f>(C88/C90)</f>
        <v>0.31938780843021386</v>
      </c>
      <c r="E88" s="18"/>
      <c r="F88" s="18"/>
      <c r="G88" s="23"/>
    </row>
    <row r="89" spans="1:7" ht="12" customHeight="1" x14ac:dyDescent="0.25">
      <c r="A89" s="3"/>
      <c r="B89" s="29" t="s">
        <v>108</v>
      </c>
      <c r="C89" s="33">
        <f>G68</f>
        <v>180183.25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109</v>
      </c>
      <c r="C90" s="34">
        <f>SUM(C84:C89)</f>
        <v>3783848.25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110</v>
      </c>
      <c r="D93" s="36"/>
      <c r="E93" s="36"/>
      <c r="F93" s="18"/>
      <c r="G93" s="23"/>
    </row>
    <row r="94" spans="1:7" ht="12" customHeight="1" x14ac:dyDescent="0.25">
      <c r="A94" s="3"/>
      <c r="B94" s="27" t="s">
        <v>111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112</v>
      </c>
      <c r="C95" s="34">
        <f>(G69/1000)</f>
        <v>3783.84825</v>
      </c>
      <c r="D95" s="34">
        <f>(G69/3000)</f>
        <v>1261.2827500000001</v>
      </c>
      <c r="E95" s="34">
        <f>(G69/5000)</f>
        <v>756.76964999999996</v>
      </c>
      <c r="F95" s="19"/>
      <c r="G95" s="24"/>
    </row>
    <row r="96" spans="1:7" ht="15.6" customHeight="1" x14ac:dyDescent="0.25">
      <c r="A96" s="3"/>
      <c r="B96" s="15" t="s">
        <v>113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2023-03-21T13:24:27Z</dcterms:modified>
  <cp:category/>
  <cp:contentStatus/>
</cp:coreProperties>
</file>