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OS ANDES\"/>
    </mc:Choice>
  </mc:AlternateContent>
  <bookViews>
    <workbookView xWindow="0" yWindow="0" windowWidth="28800" windowHeight="11475"/>
  </bookViews>
  <sheets>
    <sheet name="Nogales Chandler " sheetId="1" r:id="rId1"/>
    <sheet name="Nogales Serr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2" l="1"/>
  <c r="C89" i="2"/>
  <c r="G63" i="2"/>
  <c r="G59" i="2"/>
  <c r="G58" i="2"/>
  <c r="G56" i="2"/>
  <c r="G55" i="2"/>
  <c r="G54" i="2"/>
  <c r="G48" i="2"/>
  <c r="G47" i="2"/>
  <c r="G46" i="2"/>
  <c r="G4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36" i="2" s="1"/>
  <c r="G14" i="2"/>
  <c r="G74" i="2" s="1"/>
  <c r="G49" i="2" l="1"/>
  <c r="C90" i="2" s="1"/>
  <c r="G64" i="2"/>
  <c r="C91" i="2" s="1"/>
  <c r="C88" i="2"/>
  <c r="G71" i="2" l="1"/>
  <c r="G72" i="2" s="1"/>
  <c r="G73" i="2" s="1"/>
  <c r="G64" i="1"/>
  <c r="G63" i="1"/>
  <c r="G48" i="1"/>
  <c r="G33" i="1"/>
  <c r="G30" i="1"/>
  <c r="G34" i="1"/>
  <c r="G35" i="1"/>
  <c r="G32" i="1"/>
  <c r="G31" i="1"/>
  <c r="G29" i="1"/>
  <c r="G28" i="1"/>
  <c r="G27" i="1"/>
  <c r="G26" i="1"/>
  <c r="G25" i="1"/>
  <c r="G24" i="1"/>
  <c r="G23" i="1"/>
  <c r="G22" i="1"/>
  <c r="C93" i="2" l="1"/>
  <c r="C94" i="2" s="1"/>
  <c r="D88" i="2" s="1"/>
  <c r="E100" i="2"/>
  <c r="D100" i="2"/>
  <c r="C100" i="2"/>
  <c r="G75" i="2"/>
  <c r="D101" i="1"/>
  <c r="G13" i="1"/>
  <c r="G45" i="1"/>
  <c r="G46" i="1"/>
  <c r="G47" i="1"/>
  <c r="G54" i="1"/>
  <c r="G55" i="1"/>
  <c r="G56" i="1"/>
  <c r="G58" i="1"/>
  <c r="G59" i="1"/>
  <c r="G49" i="1" l="1"/>
  <c r="C91" i="1" s="1"/>
  <c r="D91" i="2"/>
  <c r="D93" i="2"/>
  <c r="D92" i="2"/>
  <c r="D90" i="2"/>
  <c r="G65" i="1"/>
  <c r="C92" i="1"/>
  <c r="G36" i="1"/>
  <c r="C89" i="1" s="1"/>
  <c r="C93" i="1"/>
  <c r="D94" i="2" l="1"/>
  <c r="C90" i="1"/>
  <c r="G75" i="1"/>
  <c r="G72" i="1" l="1"/>
  <c r="G73" i="1" s="1"/>
  <c r="C94" i="1" s="1"/>
  <c r="G74" i="1" l="1"/>
  <c r="D102" i="1" s="1"/>
  <c r="C95" i="1"/>
  <c r="D89" i="1" s="1"/>
  <c r="C102" i="1" l="1"/>
  <c r="E102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<sst xmlns="http://schemas.openxmlformats.org/spreadsheetml/2006/main" count="374" uniqueCount="131">
  <si>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</si>
  <si>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</si>
  <si>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</si>
  <si>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</si>
  <si>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</si>
  <si>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</si>
  <si>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</si>
  <si>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</si>
  <si>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</si>
  <si>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</si>
  <si>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</si>
  <si>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</si>
  <si>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</si>
  <si>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</si>
  <si>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</si>
  <si>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</si>
  <si>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</si>
  <si>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</si>
  <si>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</si>
  <si>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</si>
  <si>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</si>
  <si>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</si>
  <si>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</si>
  <si>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</si>
  <si>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</si>
  <si>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</si>
  <si>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</si>
  <si>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</si>
  <si>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</si>
  <si>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</si>
  <si>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</si>
  <si>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</si>
  <si>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</si>
  <si>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</si>
  <si>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</si>
  <si>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</si>
  <si>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</si>
  <si>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</si>
  <si>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</si>
  <si>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</si>
  <si>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</si>
  <si>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</si>
  <si>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</si>
  <si>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</si>
  <si>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</si>
  <si>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</si>
  <si>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</si>
  <si>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</si>
  <si>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</si>
  <si>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</si>
  <si>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</si>
  <si>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</si>
  <si>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</si>
  <si>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</si>
  <si>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</si>
  <si>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</si>
  <si>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</si>
  <si>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</si>
  <si>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</si>
  <si>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</si>
  <si>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</si>
  <si>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 xml:space="preserve"> </t>
  </si>
  <si>
    <t>FERTILIZANTE</t>
  </si>
  <si>
    <t>Urea</t>
  </si>
  <si>
    <t>INSECTICIDA</t>
  </si>
  <si>
    <t>SEQUIA</t>
  </si>
  <si>
    <t>Dic-Feb</t>
  </si>
  <si>
    <t>Rastraje</t>
  </si>
  <si>
    <t>kg</t>
  </si>
  <si>
    <t>Nitrato de potasio</t>
  </si>
  <si>
    <t>Karate Zeon</t>
  </si>
  <si>
    <t>Oct-DIc</t>
  </si>
  <si>
    <t>Lt</t>
  </si>
  <si>
    <t>PRECIO ESPERADO ($/Unidades)</t>
  </si>
  <si>
    <t>Costo unitario ($/ Unidades) (*)</t>
  </si>
  <si>
    <t>ESCENARIOS COSTO UNITARIO  ($/unidades)</t>
  </si>
  <si>
    <t>Sept</t>
  </si>
  <si>
    <t>Todas las comunas</t>
  </si>
  <si>
    <t>RENDIMIENTO</t>
  </si>
  <si>
    <t xml:space="preserve"> (Unidades/ha)</t>
  </si>
  <si>
    <t>NOGAL</t>
  </si>
  <si>
    <t>CHANDLER</t>
  </si>
  <si>
    <t>VALPARAISO</t>
  </si>
  <si>
    <t>LOS ANDES</t>
  </si>
  <si>
    <t>ABRIL-MAYO</t>
  </si>
  <si>
    <t xml:space="preserve">APLICACIÓN DE GUANO </t>
  </si>
  <si>
    <t>SEPTIEMBRE</t>
  </si>
  <si>
    <t xml:space="preserve">N° PLANTAS </t>
  </si>
  <si>
    <t>AGOSTO</t>
  </si>
  <si>
    <t xml:space="preserve">PINTADO CORTE PODA </t>
  </si>
  <si>
    <t>RIEGOS</t>
  </si>
  <si>
    <t>TEMPORADA</t>
  </si>
  <si>
    <t>AGOSTO-JULIO</t>
  </si>
  <si>
    <t>OTROS (limpia Asequia, reparaciones varias)</t>
  </si>
  <si>
    <t>FERTILIZACIÓN</t>
  </si>
  <si>
    <t>PODA INVERNAL</t>
  </si>
  <si>
    <t>CHIPEADO DE PODA</t>
  </si>
  <si>
    <t>INSTALACIÓN DE LINEAS DE RIEGO</t>
  </si>
  <si>
    <t>CONTROL DE MALEZAS</t>
  </si>
  <si>
    <t>SEPT-MARZO</t>
  </si>
  <si>
    <t>INSTALACIÓN DE TUTORES</t>
  </si>
  <si>
    <t>ENERO-FEBRERO</t>
  </si>
  <si>
    <t xml:space="preserve">CONTROL DE PLAGAS </t>
  </si>
  <si>
    <t>FERTILIZANTES FOLIARES</t>
  </si>
  <si>
    <t>OCT-FEB</t>
  </si>
  <si>
    <t>OCT-DIC</t>
  </si>
  <si>
    <t xml:space="preserve">COSECHA DE NUECES </t>
  </si>
  <si>
    <t>ABR-MAY</t>
  </si>
  <si>
    <t>KILOS</t>
  </si>
  <si>
    <t>Aplicación Foliar</t>
  </si>
  <si>
    <t>SEPT</t>
  </si>
  <si>
    <t>AGO-MARZO</t>
  </si>
  <si>
    <t>Cosecha</t>
  </si>
  <si>
    <t xml:space="preserve">Ácido Fosfórico </t>
  </si>
  <si>
    <t xml:space="preserve">Delegate </t>
  </si>
  <si>
    <t>Oct-Feb</t>
  </si>
  <si>
    <t>ACARICIDA</t>
  </si>
  <si>
    <t>Abamectina</t>
  </si>
  <si>
    <t>FERTILIZANTE FOLIAR</t>
  </si>
  <si>
    <t xml:space="preserve">Kelpak </t>
  </si>
  <si>
    <t>Oct-Nov</t>
  </si>
  <si>
    <t>Dormex</t>
  </si>
  <si>
    <t>Agosto</t>
  </si>
  <si>
    <t>Nov</t>
  </si>
  <si>
    <t>Sept-Mar</t>
  </si>
  <si>
    <t>SERR</t>
  </si>
  <si>
    <t>MARZO-ABRIL</t>
  </si>
  <si>
    <t>Pesimista</t>
  </si>
  <si>
    <t>normal</t>
  </si>
  <si>
    <t>optimista</t>
  </si>
  <si>
    <t>Rendimiento  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</si>
</sst>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auto="1"/>
      </patternFill>
    </fill>
  </fills>
  <borders count="10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medium">
        <color indexed="64"/>
      </bottom>
      <diagonal/>
    </border>
    <border>
      <left/>
      <right style="thin">
        <color indexed="11"/>
      </right>
      <top style="medium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medium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2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1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1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/>
    </xf>
    <xf numFmtId="49" fontId="4" fillId="2" borderId="4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6" xfId="0" applyFont="1" applyFill="1" applyBorder="1" applyAlignment="1">
      <alignment horizontal="right" vertical="center"/>
    </xf>
    <xf numFmtId="0" fontId="2" fillId="2" borderId="43" xfId="0" applyFont="1" applyFill="1" applyBorder="1" applyAlignment="1"/>
    <xf numFmtId="0" fontId="2" fillId="2" borderId="43" xfId="0" applyFont="1" applyFill="1" applyBorder="1" applyAlignment="1">
      <alignment horizontal="center"/>
    </xf>
    <xf numFmtId="3" fontId="2" fillId="2" borderId="43" xfId="0" applyNumberFormat="1" applyFont="1" applyFill="1" applyBorder="1" applyAlignment="1"/>
    <xf numFmtId="3" fontId="2" fillId="2" borderId="43" xfId="0" applyNumberFormat="1" applyFont="1" applyFill="1" applyBorder="1" applyAlignment="1">
      <alignment horizontal="right"/>
    </xf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8" fillId="3" borderId="41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1" fillId="2" borderId="41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47" xfId="0" applyFont="1" applyFill="1" applyBorder="1" applyAlignment="1">
      <alignment wrapText="1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right" wrapText="1"/>
    </xf>
    <xf numFmtId="49" fontId="4" fillId="2" borderId="51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1" xfId="0" applyNumberFormat="1" applyFont="1" applyFill="1" applyBorder="1" applyAlignment="1"/>
    <xf numFmtId="49" fontId="4" fillId="2" borderId="52" xfId="0" applyNumberFormat="1" applyFont="1" applyFill="1" applyBorder="1" applyAlignment="1"/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17" fontId="20" fillId="0" borderId="54" xfId="1" applyNumberFormat="1" applyFont="1" applyBorder="1" applyAlignment="1">
      <alignment horizontal="right" vertical="center"/>
    </xf>
    <xf numFmtId="0" fontId="0" fillId="2" borderId="55" xfId="0" applyFont="1" applyFill="1" applyBorder="1" applyAlignment="1"/>
    <xf numFmtId="49" fontId="1" fillId="3" borderId="56" xfId="0" applyNumberFormat="1" applyFont="1" applyFill="1" applyBorder="1" applyAlignment="1">
      <alignment vertical="center" wrapText="1"/>
    </xf>
    <xf numFmtId="49" fontId="4" fillId="2" borderId="57" xfId="0" applyNumberFormat="1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vertical="center" wrapText="1"/>
    </xf>
    <xf numFmtId="14" fontId="2" fillId="2" borderId="47" xfId="0" applyNumberFormat="1" applyFont="1" applyFill="1" applyBorder="1" applyAlignment="1"/>
    <xf numFmtId="0" fontId="2" fillId="2" borderId="43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7" xfId="0" applyFont="1" applyFill="1" applyBorder="1" applyAlignment="1"/>
    <xf numFmtId="49" fontId="22" fillId="9" borderId="59" xfId="0" applyNumberFormat="1" applyFont="1" applyFill="1" applyBorder="1" applyAlignment="1">
      <alignment wrapText="1"/>
    </xf>
    <xf numFmtId="49" fontId="22" fillId="9" borderId="59" xfId="0" applyNumberFormat="1" applyFont="1" applyFill="1" applyBorder="1" applyAlignment="1">
      <alignment horizontal="center" wrapText="1"/>
    </xf>
    <xf numFmtId="0" fontId="22" fillId="9" borderId="59" xfId="0" applyNumberFormat="1" applyFont="1" applyFill="1" applyBorder="1" applyAlignment="1">
      <alignment horizontal="center" wrapText="1"/>
    </xf>
    <xf numFmtId="3" fontId="22" fillId="9" borderId="59" xfId="0" applyNumberFormat="1" applyFont="1" applyFill="1" applyBorder="1" applyAlignment="1">
      <alignment horizontal="center" wrapText="1"/>
    </xf>
    <xf numFmtId="1" fontId="22" fillId="9" borderId="59" xfId="0" applyNumberFormat="1" applyFont="1" applyFill="1" applyBorder="1" applyAlignment="1">
      <alignment horizontal="center" wrapText="1"/>
    </xf>
    <xf numFmtId="49" fontId="22" fillId="9" borderId="60" xfId="0" applyNumberFormat="1" applyFont="1" applyFill="1" applyBorder="1" applyAlignment="1">
      <alignment wrapText="1"/>
    </xf>
    <xf numFmtId="49" fontId="22" fillId="9" borderId="60" xfId="0" applyNumberFormat="1" applyFont="1" applyFill="1" applyBorder="1" applyAlignment="1">
      <alignment horizontal="center" wrapText="1"/>
    </xf>
    <xf numFmtId="0" fontId="22" fillId="9" borderId="60" xfId="0" applyNumberFormat="1" applyFont="1" applyFill="1" applyBorder="1" applyAlignment="1">
      <alignment horizontal="center" wrapText="1"/>
    </xf>
    <xf numFmtId="3" fontId="22" fillId="9" borderId="60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23" fillId="0" borderId="0" xfId="0" applyFont="1" applyAlignment="1"/>
    <xf numFmtId="164" fontId="1" fillId="5" borderId="61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1" fillId="5" borderId="63" xfId="0" applyFont="1" applyFill="1" applyBorder="1" applyAlignment="1">
      <alignment vertical="center"/>
    </xf>
    <xf numFmtId="49" fontId="1" fillId="3" borderId="64" xfId="0" applyNumberFormat="1" applyFont="1" applyFill="1" applyBorder="1" applyAlignment="1">
      <alignment vertical="center"/>
    </xf>
    <xf numFmtId="49" fontId="1" fillId="5" borderId="64" xfId="0" applyNumberFormat="1" applyFont="1" applyFill="1" applyBorder="1" applyAlignment="1">
      <alignment vertical="center"/>
    </xf>
    <xf numFmtId="49" fontId="1" fillId="5" borderId="65" xfId="0" applyNumberFormat="1" applyFont="1" applyFill="1" applyBorder="1" applyAlignment="1">
      <alignment vertical="center"/>
    </xf>
    <xf numFmtId="0" fontId="9" fillId="5" borderId="66" xfId="0" applyFont="1" applyFill="1" applyBorder="1" applyAlignment="1">
      <alignment vertical="center"/>
    </xf>
    <xf numFmtId="0" fontId="9" fillId="5" borderId="67" xfId="0" applyFont="1" applyFill="1" applyBorder="1" applyAlignment="1">
      <alignment vertical="center"/>
    </xf>
    <xf numFmtId="0" fontId="1" fillId="5" borderId="68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/>
    </xf>
    <xf numFmtId="0" fontId="1" fillId="5" borderId="69" xfId="0" applyFont="1" applyFill="1" applyBorder="1" applyAlignment="1">
      <alignment vertical="center"/>
    </xf>
    <xf numFmtId="49" fontId="1" fillId="5" borderId="70" xfId="0" applyNumberFormat="1" applyFont="1" applyFill="1" applyBorder="1" applyAlignment="1">
      <alignment vertical="center"/>
    </xf>
    <xf numFmtId="49" fontId="1" fillId="3" borderId="71" xfId="0" applyNumberFormat="1" applyFont="1" applyFill="1" applyBorder="1" applyAlignment="1">
      <alignment vertical="center"/>
    </xf>
    <xf numFmtId="49" fontId="1" fillId="5" borderId="71" xfId="0" applyNumberFormat="1" applyFont="1" applyFill="1" applyBorder="1" applyAlignment="1">
      <alignment vertical="center"/>
    </xf>
    <xf numFmtId="0" fontId="2" fillId="2" borderId="73" xfId="0" applyFont="1" applyFill="1" applyBorder="1" applyAlignment="1">
      <alignment horizontal="center" vertical="center"/>
    </xf>
    <xf numFmtId="49" fontId="1" fillId="3" borderId="74" xfId="0" applyNumberFormat="1" applyFont="1" applyFill="1" applyBorder="1" applyAlignment="1">
      <alignment horizontal="center" vertical="center"/>
    </xf>
    <xf numFmtId="49" fontId="1" fillId="5" borderId="61" xfId="0" applyNumberFormat="1" applyFont="1" applyFill="1" applyBorder="1" applyAlignment="1">
      <alignment vertical="center"/>
    </xf>
    <xf numFmtId="3" fontId="4" fillId="2" borderId="77" xfId="0" applyNumberFormat="1" applyFont="1" applyFill="1" applyBorder="1" applyAlignment="1">
      <alignment horizontal="center" wrapText="1"/>
    </xf>
    <xf numFmtId="3" fontId="7" fillId="3" borderId="61" xfId="0" applyNumberFormat="1" applyFont="1" applyFill="1" applyBorder="1" applyAlignment="1">
      <alignment horizontal="center" vertical="center"/>
    </xf>
    <xf numFmtId="3" fontId="4" fillId="2" borderId="78" xfId="0" applyNumberFormat="1" applyFont="1" applyFill="1" applyBorder="1" applyAlignment="1">
      <alignment horizontal="center"/>
    </xf>
    <xf numFmtId="3" fontId="8" fillId="3" borderId="61" xfId="0" applyNumberFormat="1" applyFont="1" applyFill="1" applyBorder="1" applyAlignment="1">
      <alignment horizontal="center" vertical="center"/>
    </xf>
    <xf numFmtId="0" fontId="2" fillId="2" borderId="79" xfId="0" applyFont="1" applyFill="1" applyBorder="1" applyAlignment="1"/>
    <xf numFmtId="49" fontId="7" fillId="3" borderId="61" xfId="0" applyNumberFormat="1" applyFont="1" applyFill="1" applyBorder="1" applyAlignment="1">
      <alignment vertical="center"/>
    </xf>
    <xf numFmtId="0" fontId="7" fillId="3" borderId="80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vertical="center"/>
    </xf>
    <xf numFmtId="0" fontId="2" fillId="2" borderId="17" xfId="0" applyFont="1" applyFill="1" applyBorder="1" applyAlignment="1">
      <alignment wrapText="1"/>
    </xf>
    <xf numFmtId="14" fontId="2" fillId="2" borderId="17" xfId="0" applyNumberFormat="1" applyFont="1" applyFill="1" applyBorder="1" applyAlignment="1"/>
    <xf numFmtId="0" fontId="2" fillId="2" borderId="17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right" wrapText="1"/>
    </xf>
    <xf numFmtId="0" fontId="2" fillId="2" borderId="43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right"/>
    </xf>
    <xf numFmtId="49" fontId="1" fillId="5" borderId="83" xfId="0" applyNumberFormat="1" applyFont="1" applyFill="1" applyBorder="1" applyAlignment="1">
      <alignment vertical="center"/>
    </xf>
    <xf numFmtId="0" fontId="2" fillId="2" borderId="8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right" vertical="center"/>
    </xf>
    <xf numFmtId="49" fontId="1" fillId="3" borderId="80" xfId="0" applyNumberFormat="1" applyFont="1" applyFill="1" applyBorder="1" applyAlignment="1">
      <alignment horizontal="center" vertical="center" wrapText="1"/>
    </xf>
    <xf numFmtId="49" fontId="1" fillId="3" borderId="81" xfId="0" applyNumberFormat="1" applyFont="1" applyFill="1" applyBorder="1" applyAlignment="1">
      <alignment horizontal="center" vertical="center" wrapText="1"/>
    </xf>
    <xf numFmtId="49" fontId="1" fillId="3" borderId="82" xfId="0" applyNumberFormat="1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21" fillId="2" borderId="85" xfId="0" applyNumberFormat="1" applyFont="1" applyFill="1" applyBorder="1" applyAlignment="1">
      <alignment horizontal="left"/>
    </xf>
    <xf numFmtId="49" fontId="4" fillId="2" borderId="85" xfId="0" applyNumberFormat="1" applyFont="1" applyFill="1" applyBorder="1" applyAlignment="1">
      <alignment horizontal="center"/>
    </xf>
    <xf numFmtId="0" fontId="4" fillId="2" borderId="85" xfId="0" applyNumberFormat="1" applyFont="1" applyFill="1" applyBorder="1" applyAlignment="1">
      <alignment horizontal="center"/>
    </xf>
    <xf numFmtId="3" fontId="4" fillId="2" borderId="85" xfId="0" applyNumberFormat="1" applyFont="1" applyFill="1" applyBorder="1" applyAlignment="1">
      <alignment horizontal="center"/>
    </xf>
    <xf numFmtId="49" fontId="1" fillId="3" borderId="86" xfId="0" applyNumberFormat="1" applyFont="1" applyFill="1" applyBorder="1" applyAlignment="1">
      <alignment horizontal="center" vertical="center" wrapText="1"/>
    </xf>
    <xf numFmtId="49" fontId="1" fillId="3" borderId="87" xfId="0" applyNumberFormat="1" applyFont="1" applyFill="1" applyBorder="1" applyAlignment="1">
      <alignment horizontal="center" vertical="center" wrapText="1"/>
    </xf>
    <xf numFmtId="49" fontId="1" fillId="3" borderId="88" xfId="0" applyNumberFormat="1" applyFont="1" applyFill="1" applyBorder="1" applyAlignment="1">
      <alignment horizontal="right" vertical="center" wrapText="1"/>
    </xf>
    <xf numFmtId="49" fontId="4" fillId="2" borderId="78" xfId="0" applyNumberFormat="1" applyFont="1" applyFill="1" applyBorder="1" applyAlignment="1">
      <alignment horizontal="left"/>
    </xf>
    <xf numFmtId="49" fontId="4" fillId="2" borderId="78" xfId="0" applyNumberFormat="1" applyFont="1" applyFill="1" applyBorder="1" applyAlignment="1">
      <alignment horizontal="center"/>
    </xf>
    <xf numFmtId="0" fontId="4" fillId="2" borderId="78" xfId="0" applyNumberFormat="1" applyFont="1" applyFill="1" applyBorder="1" applyAlignment="1">
      <alignment horizontal="center"/>
    </xf>
    <xf numFmtId="49" fontId="8" fillId="3" borderId="89" xfId="0" applyNumberFormat="1" applyFont="1" applyFill="1" applyBorder="1" applyAlignment="1">
      <alignment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vertical="center"/>
    </xf>
    <xf numFmtId="49" fontId="1" fillId="3" borderId="92" xfId="0" applyNumberFormat="1" applyFont="1" applyFill="1" applyBorder="1" applyAlignment="1">
      <alignment vertical="center"/>
    </xf>
    <xf numFmtId="0" fontId="1" fillId="3" borderId="93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9" fillId="5" borderId="94" xfId="0" applyFont="1" applyFill="1" applyBorder="1" applyAlignment="1">
      <alignment vertical="center"/>
    </xf>
    <xf numFmtId="0" fontId="9" fillId="5" borderId="87" xfId="0" applyFont="1" applyFill="1" applyBorder="1" applyAlignment="1">
      <alignment vertical="center"/>
    </xf>
    <xf numFmtId="0" fontId="9" fillId="5" borderId="88" xfId="0" applyFont="1" applyFill="1" applyBorder="1" applyAlignment="1">
      <alignment vertical="center"/>
    </xf>
    <xf numFmtId="0" fontId="1" fillId="5" borderId="95" xfId="0" applyFont="1" applyFill="1" applyBorder="1" applyAlignment="1">
      <alignment vertical="center"/>
    </xf>
    <xf numFmtId="0" fontId="1" fillId="3" borderId="76" xfId="0" applyFont="1" applyFill="1" applyBorder="1" applyAlignment="1">
      <alignment vertical="center"/>
    </xf>
    <xf numFmtId="0" fontId="1" fillId="5" borderId="76" xfId="0" applyFont="1" applyFill="1" applyBorder="1" applyAlignment="1">
      <alignment vertical="center"/>
    </xf>
    <xf numFmtId="0" fontId="1" fillId="3" borderId="96" xfId="0" applyFont="1" applyFill="1" applyBorder="1" applyAlignment="1">
      <alignment vertical="center"/>
    </xf>
    <xf numFmtId="164" fontId="1" fillId="5" borderId="70" xfId="0" applyNumberFormat="1" applyFont="1" applyFill="1" applyBorder="1" applyAlignment="1">
      <alignment vertical="center"/>
    </xf>
    <xf numFmtId="164" fontId="1" fillId="3" borderId="71" xfId="0" applyNumberFormat="1" applyFont="1" applyFill="1" applyBorder="1" applyAlignment="1">
      <alignment vertical="center"/>
    </xf>
    <xf numFmtId="164" fontId="1" fillId="5" borderId="71" xfId="0" applyNumberFormat="1" applyFont="1" applyFill="1" applyBorder="1" applyAlignment="1">
      <alignment vertical="center"/>
    </xf>
    <xf numFmtId="164" fontId="1" fillId="3" borderId="72" xfId="0" applyNumberFormat="1" applyFont="1" applyFill="1" applyBorder="1" applyAlignment="1">
      <alignment vertical="center"/>
    </xf>
    <xf numFmtId="0" fontId="18" fillId="2" borderId="85" xfId="0" applyFont="1" applyFill="1" applyBorder="1" applyAlignment="1"/>
    <xf numFmtId="0" fontId="18" fillId="2" borderId="85" xfId="0" applyFont="1" applyFill="1" applyBorder="1" applyAlignment="1">
      <alignment horizontal="center"/>
    </xf>
    <xf numFmtId="49" fontId="1" fillId="3" borderId="86" xfId="0" applyNumberFormat="1" applyFont="1" applyFill="1" applyBorder="1" applyAlignment="1">
      <alignment horizontal="center" vertical="center"/>
    </xf>
    <xf numFmtId="49" fontId="1" fillId="3" borderId="87" xfId="0" applyNumberFormat="1" applyFont="1" applyFill="1" applyBorder="1" applyAlignment="1">
      <alignment horizontal="center" vertical="center"/>
    </xf>
    <xf numFmtId="49" fontId="1" fillId="3" borderId="88" xfId="0" applyNumberFormat="1" applyFont="1" applyFill="1" applyBorder="1" applyAlignment="1">
      <alignment horizontal="center" vertical="center"/>
    </xf>
    <xf numFmtId="164" fontId="1" fillId="5" borderId="97" xfId="0" applyNumberFormat="1" applyFont="1" applyFill="1" applyBorder="1" applyAlignment="1">
      <alignment vertical="center"/>
    </xf>
    <xf numFmtId="49" fontId="4" fillId="2" borderId="77" xfId="0" applyNumberFormat="1" applyFont="1" applyFill="1" applyBorder="1" applyAlignment="1">
      <alignment wrapText="1"/>
    </xf>
    <xf numFmtId="49" fontId="4" fillId="2" borderId="77" xfId="0" applyNumberFormat="1" applyFont="1" applyFill="1" applyBorder="1" applyAlignment="1">
      <alignment horizontal="center" wrapText="1"/>
    </xf>
    <xf numFmtId="0" fontId="4" fillId="2" borderId="77" xfId="0" applyNumberFormat="1" applyFont="1" applyFill="1" applyBorder="1" applyAlignment="1">
      <alignment horizontal="center" wrapText="1"/>
    </xf>
    <xf numFmtId="49" fontId="7" fillId="3" borderId="86" xfId="0" applyNumberFormat="1" applyFont="1" applyFill="1" applyBorder="1" applyAlignment="1">
      <alignment vertical="center"/>
    </xf>
    <xf numFmtId="0" fontId="7" fillId="3" borderId="87" xfId="0" applyFont="1" applyFill="1" applyBorder="1" applyAlignment="1">
      <alignment horizontal="center" vertical="center"/>
    </xf>
    <xf numFmtId="3" fontId="7" fillId="3" borderId="88" xfId="0" applyNumberFormat="1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wrapText="1"/>
    </xf>
    <xf numFmtId="49" fontId="4" fillId="2" borderId="75" xfId="0" applyNumberFormat="1" applyFont="1" applyFill="1" applyBorder="1" applyAlignment="1">
      <alignment horizontal="center" wrapText="1"/>
    </xf>
    <xf numFmtId="0" fontId="4" fillId="2" borderId="75" xfId="0" applyNumberFormat="1" applyFont="1" applyFill="1" applyBorder="1" applyAlignment="1">
      <alignment horizontal="center" wrapText="1"/>
    </xf>
    <xf numFmtId="3" fontId="4" fillId="2" borderId="75" xfId="0" applyNumberFormat="1" applyFont="1" applyFill="1" applyBorder="1" applyAlignment="1">
      <alignment horizontal="center" wrapText="1"/>
    </xf>
    <xf numFmtId="49" fontId="4" fillId="2" borderId="98" xfId="0" applyNumberFormat="1" applyFont="1" applyFill="1" applyBorder="1" applyAlignment="1">
      <alignment vertical="center" wrapText="1"/>
    </xf>
    <xf numFmtId="49" fontId="1" fillId="3" borderId="61" xfId="0" applyNumberFormat="1" applyFont="1" applyFill="1" applyBorder="1" applyAlignment="1">
      <alignment vertical="center" wrapText="1"/>
    </xf>
    <xf numFmtId="0" fontId="2" fillId="2" borderId="99" xfId="0" applyFont="1" applyFill="1" applyBorder="1" applyAlignment="1"/>
    <xf numFmtId="0" fontId="5" fillId="2" borderId="99" xfId="0" applyFont="1" applyFill="1" applyBorder="1" applyAlignment="1"/>
    <xf numFmtId="3" fontId="4" fillId="2" borderId="52" xfId="0" applyNumberFormat="1" applyFont="1" applyFill="1" applyBorder="1" applyAlignment="1">
      <alignment horizontal="right"/>
    </xf>
    <xf numFmtId="0" fontId="0" fillId="2" borderId="100" xfId="0" applyFont="1" applyFill="1" applyBorder="1" applyAlignment="1"/>
    <xf numFmtId="0" fontId="0" fillId="0" borderId="17" xfId="0" applyFont="1" applyBorder="1" applyAlignment="1"/>
    <xf numFmtId="0" fontId="0" fillId="2" borderId="101" xfId="0" applyFont="1" applyFill="1" applyBorder="1" applyAlignment="1"/>
    <xf numFmtId="49" fontId="12" fillId="7" borderId="102" xfId="0" applyNumberFormat="1" applyFont="1" applyFill="1" applyBorder="1" applyAlignment="1">
      <alignment vertical="center"/>
    </xf>
    <xf numFmtId="3" fontId="12" fillId="7" borderId="75" xfId="0" applyNumberFormat="1" applyFont="1" applyFill="1" applyBorder="1" applyAlignment="1">
      <alignment vertical="center"/>
    </xf>
    <xf numFmtId="0" fontId="0" fillId="2" borderId="41" xfId="0" applyFont="1" applyFill="1" applyBorder="1" applyAlignment="1"/>
    <xf numFmtId="49" fontId="17" fillId="8" borderId="41" xfId="0" applyNumberFormat="1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vertical="center"/>
    </xf>
    <xf numFmtId="164" fontId="1" fillId="2" borderId="41" xfId="0" applyNumberFormat="1" applyFont="1" applyFill="1" applyBorder="1" applyAlignment="1">
      <alignment horizontal="right" vertical="center"/>
    </xf>
    <xf numFmtId="0" fontId="0" fillId="0" borderId="41" xfId="0" applyNumberFormat="1" applyFont="1" applyBorder="1" applyAlignment="1"/>
    <xf numFmtId="0" fontId="0" fillId="0" borderId="41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31" xfId="0" applyNumberFormat="1" applyFont="1" applyFill="1" applyBorder="1" applyAlignment="1">
      <alignment horizontal="center" vertical="center"/>
    </xf>
    <xf numFmtId="49" fontId="17" fillId="8" borderId="32" xfId="0" applyNumberFormat="1" applyFont="1" applyFill="1" applyBorder="1" applyAlignment="1">
      <alignment horizontal="center" vertical="center"/>
    </xf>
    <xf numFmtId="49" fontId="17" fillId="8" borderId="33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49" xfId="0" applyNumberFormat="1" applyFont="1" applyFill="1" applyBorder="1" applyAlignment="1">
      <alignment horizontal="left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0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horizontal="left" vertical="center"/>
    </xf>
    <xf numFmtId="49" fontId="3" fillId="3" borderId="31" xfId="0" applyNumberFormat="1" applyFont="1" applyFill="1" applyBorder="1" applyAlignment="1">
      <alignment horizontal="left" vertical="center"/>
    </xf>
    <xf numFmtId="49" fontId="3" fillId="3" borderId="33" xfId="0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horizontal="left" vertical="center"/>
    </xf>
    <xf numFmtId="49" fontId="3" fillId="3" borderId="38" xfId="0" applyNumberFormat="1" applyFont="1" applyFill="1" applyBorder="1" applyAlignment="1">
      <alignment horizontal="left" vertical="center"/>
    </xf>
    <xf numFmtId="49" fontId="4" fillId="2" borderId="75" xfId="0" applyNumberFormat="1" applyFont="1" applyFill="1" applyBorder="1" applyAlignment="1">
      <alignment wrapText="1"/>
    </xf>
    <xf numFmtId="0" fontId="4" fillId="2" borderId="75" xfId="0" applyFont="1" applyFill="1" applyBorder="1" applyAlignment="1">
      <alignment wrapText="1"/>
    </xf>
    <xf numFmtId="49" fontId="6" fillId="3" borderId="80" xfId="0" applyNumberFormat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933449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1</xdr:row>
      <xdr:rowOff>161925</xdr:rowOff>
    </xdr:from>
    <xdr:to>
      <xdr:col>6</xdr:col>
      <xdr:colOff>657224</xdr:colOff>
      <xdr:row>8</xdr:row>
      <xdr:rowOff>3509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workbookViewId="0">
      <selection activeCell="K20" sqref="K2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4.5703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85"/>
    </row>
    <row r="2" spans="1:7" ht="15" customHeight="1" x14ac:dyDescent="0.25">
      <c r="A2" s="2"/>
      <c r="B2" s="2"/>
      <c r="C2" s="2"/>
      <c r="D2" s="2"/>
      <c r="E2" s="2"/>
      <c r="F2" s="2"/>
      <c r="G2" s="85"/>
    </row>
    <row r="3" spans="1:7" ht="15" customHeight="1" x14ac:dyDescent="0.25">
      <c r="A3" s="2"/>
      <c r="B3" s="2"/>
      <c r="C3" s="2"/>
      <c r="D3" s="2"/>
      <c r="E3" s="2"/>
      <c r="F3" s="2"/>
      <c r="G3" s="85"/>
    </row>
    <row r="4" spans="1:7" ht="15" customHeight="1" x14ac:dyDescent="0.25">
      <c r="A4" s="2"/>
      <c r="B4" s="2"/>
      <c r="C4" s="2"/>
      <c r="D4" s="2"/>
      <c r="E4" s="2"/>
      <c r="F4" s="2"/>
      <c r="G4" s="85"/>
    </row>
    <row r="5" spans="1:7" ht="15" customHeight="1" x14ac:dyDescent="0.25">
      <c r="A5" s="2"/>
      <c r="B5" s="2"/>
      <c r="C5" s="2"/>
      <c r="D5" s="2"/>
      <c r="E5" s="2"/>
      <c r="F5" s="2"/>
      <c r="G5" s="85"/>
    </row>
    <row r="6" spans="1:7" ht="15" customHeight="1" x14ac:dyDescent="0.25">
      <c r="A6" s="2"/>
      <c r="B6" s="2"/>
      <c r="C6" s="2"/>
      <c r="D6" s="2"/>
      <c r="E6" s="2"/>
      <c r="F6" s="2"/>
      <c r="G6" s="85"/>
    </row>
    <row r="7" spans="1:7" ht="15" customHeight="1" x14ac:dyDescent="0.25">
      <c r="A7" s="2"/>
      <c r="B7" s="2"/>
      <c r="C7" s="2"/>
      <c r="D7" s="2"/>
      <c r="E7" s="2"/>
      <c r="F7" s="2"/>
      <c r="G7" s="85"/>
    </row>
    <row r="8" spans="1:7" ht="15" customHeight="1" x14ac:dyDescent="0.25">
      <c r="A8" s="2"/>
      <c r="B8" s="133"/>
      <c r="C8" s="3"/>
      <c r="D8" s="2"/>
      <c r="E8" s="3"/>
      <c r="F8" s="3"/>
      <c r="G8" s="86"/>
    </row>
    <row r="9" spans="1:7" ht="12" customHeight="1" x14ac:dyDescent="0.25">
      <c r="A9" s="49"/>
      <c r="B9" s="134" t="s">
        <v>0</v>
      </c>
      <c r="C9" s="128" t="s">
        <v>80</v>
      </c>
      <c r="D9" s="5"/>
      <c r="E9" s="263" t="s">
        <v>78</v>
      </c>
      <c r="F9" s="264"/>
      <c r="G9" s="116">
        <v>4000</v>
      </c>
    </row>
    <row r="10" spans="1:7" ht="18" customHeight="1" x14ac:dyDescent="0.25">
      <c r="A10" s="49"/>
      <c r="B10" s="135" t="s">
        <v>1</v>
      </c>
      <c r="C10" s="129" t="s">
        <v>81</v>
      </c>
      <c r="D10" s="6"/>
      <c r="E10" s="265"/>
      <c r="F10" s="266"/>
      <c r="G10" s="8" t="s">
        <v>79</v>
      </c>
    </row>
    <row r="11" spans="1:7" ht="18" customHeight="1" x14ac:dyDescent="0.25">
      <c r="A11" s="49"/>
      <c r="B11" s="135" t="s">
        <v>3</v>
      </c>
      <c r="C11" s="130" t="s">
        <v>58</v>
      </c>
      <c r="D11" s="6"/>
      <c r="E11" s="261" t="s">
        <v>2</v>
      </c>
      <c r="F11" s="262"/>
      <c r="G11" s="8" t="s">
        <v>84</v>
      </c>
    </row>
    <row r="12" spans="1:7" ht="11.25" customHeight="1" x14ac:dyDescent="0.25">
      <c r="A12" s="49"/>
      <c r="B12" s="135" t="s">
        <v>4</v>
      </c>
      <c r="C12" s="131" t="s">
        <v>82</v>
      </c>
      <c r="D12" s="6"/>
      <c r="E12" s="124" t="s">
        <v>73</v>
      </c>
      <c r="F12" s="125"/>
      <c r="G12" s="87">
        <v>1800</v>
      </c>
    </row>
    <row r="13" spans="1:7" ht="11.25" customHeight="1" x14ac:dyDescent="0.25">
      <c r="A13" s="49"/>
      <c r="B13" s="135" t="s">
        <v>6</v>
      </c>
      <c r="C13" s="130" t="s">
        <v>83</v>
      </c>
      <c r="D13" s="6"/>
      <c r="E13" s="118" t="s">
        <v>5</v>
      </c>
      <c r="F13" s="119"/>
      <c r="G13" s="78">
        <f>G9*G12</f>
        <v>7200000</v>
      </c>
    </row>
    <row r="14" spans="1:7" ht="13.5" customHeight="1" x14ac:dyDescent="0.25">
      <c r="A14" s="49"/>
      <c r="B14" s="135" t="s">
        <v>8</v>
      </c>
      <c r="C14" s="130" t="s">
        <v>77</v>
      </c>
      <c r="D14" s="6"/>
      <c r="E14" s="124" t="s">
        <v>7</v>
      </c>
      <c r="F14" s="125"/>
      <c r="G14" s="8" t="s">
        <v>59</v>
      </c>
    </row>
    <row r="15" spans="1:7" ht="25.5" customHeight="1" x14ac:dyDescent="0.25">
      <c r="A15" s="49"/>
      <c r="B15" s="136" t="s">
        <v>10</v>
      </c>
      <c r="C15" s="132">
        <v>44593</v>
      </c>
      <c r="D15" s="6"/>
      <c r="E15" s="124" t="s">
        <v>9</v>
      </c>
      <c r="F15" s="125"/>
      <c r="G15" s="8" t="s">
        <v>84</v>
      </c>
    </row>
    <row r="16" spans="1:7" ht="12" customHeight="1" x14ac:dyDescent="0.25">
      <c r="A16" s="2"/>
      <c r="B16" s="138"/>
      <c r="C16" s="139"/>
      <c r="D16" s="140"/>
      <c r="E16" s="126" t="s">
        <v>11</v>
      </c>
      <c r="F16" s="127"/>
      <c r="G16" s="9" t="s">
        <v>65</v>
      </c>
    </row>
    <row r="17" spans="1:7" ht="12" customHeight="1" x14ac:dyDescent="0.25">
      <c r="A17" s="49"/>
      <c r="B17" s="120"/>
      <c r="C17" s="137"/>
      <c r="D17" s="121"/>
      <c r="E17" s="122"/>
      <c r="F17" s="122"/>
      <c r="G17" s="123"/>
    </row>
    <row r="18" spans="1:7" ht="19.5" customHeight="1" x14ac:dyDescent="0.25">
      <c r="A18" s="10"/>
      <c r="B18" s="254" t="s">
        <v>12</v>
      </c>
      <c r="C18" s="255"/>
      <c r="D18" s="255"/>
      <c r="E18" s="255"/>
      <c r="F18" s="255"/>
      <c r="G18" s="255"/>
    </row>
    <row r="19" spans="1:7" ht="12" customHeight="1" x14ac:dyDescent="0.25">
      <c r="A19" s="2"/>
      <c r="B19" s="11"/>
      <c r="C19" s="12"/>
      <c r="D19" s="12"/>
      <c r="E19" s="12"/>
      <c r="F19" s="13"/>
      <c r="G19" s="88"/>
    </row>
    <row r="20" spans="1:7" ht="12" customHeight="1" x14ac:dyDescent="0.25">
      <c r="A20" s="4"/>
      <c r="B20" s="14" t="s">
        <v>13</v>
      </c>
      <c r="C20" s="15"/>
      <c r="D20" s="16"/>
      <c r="E20" s="16"/>
      <c r="F20" s="16"/>
      <c r="G20" s="89"/>
    </row>
    <row r="21" spans="1:7" ht="24" customHeight="1" x14ac:dyDescent="0.25">
      <c r="A21" s="10"/>
      <c r="B21" s="17" t="s">
        <v>14</v>
      </c>
      <c r="C21" s="17" t="s">
        <v>15</v>
      </c>
      <c r="D21" s="17" t="s">
        <v>16</v>
      </c>
      <c r="E21" s="17" t="s">
        <v>17</v>
      </c>
      <c r="F21" s="17" t="s">
        <v>18</v>
      </c>
      <c r="G21" s="17" t="s">
        <v>19</v>
      </c>
    </row>
    <row r="22" spans="1:7" ht="15" customHeight="1" x14ac:dyDescent="0.25">
      <c r="A22" s="10"/>
      <c r="B22" s="141" t="s">
        <v>85</v>
      </c>
      <c r="C22" s="142" t="s">
        <v>20</v>
      </c>
      <c r="D22" s="143">
        <v>8</v>
      </c>
      <c r="E22" s="142" t="s">
        <v>88</v>
      </c>
      <c r="F22" s="144">
        <v>25000</v>
      </c>
      <c r="G22" s="144">
        <f>D22*F22</f>
        <v>200000</v>
      </c>
    </row>
    <row r="23" spans="1:7" ht="15" customHeight="1" x14ac:dyDescent="0.25">
      <c r="A23" s="10"/>
      <c r="B23" s="141" t="s">
        <v>95</v>
      </c>
      <c r="C23" s="142" t="s">
        <v>87</v>
      </c>
      <c r="D23" s="143">
        <v>285</v>
      </c>
      <c r="E23" s="142" t="s">
        <v>88</v>
      </c>
      <c r="F23" s="144">
        <v>1000</v>
      </c>
      <c r="G23" s="144">
        <f>D23*F23</f>
        <v>285000</v>
      </c>
    </row>
    <row r="24" spans="1:7" ht="13.5" customHeight="1" x14ac:dyDescent="0.25">
      <c r="A24" s="10"/>
      <c r="B24" s="141" t="s">
        <v>89</v>
      </c>
      <c r="C24" s="142" t="s">
        <v>87</v>
      </c>
      <c r="D24" s="145">
        <v>285</v>
      </c>
      <c r="E24" s="142" t="s">
        <v>88</v>
      </c>
      <c r="F24" s="144">
        <v>300</v>
      </c>
      <c r="G24" s="144">
        <f t="shared" ref="G24:G35" si="0">D24*F24</f>
        <v>85500</v>
      </c>
    </row>
    <row r="25" spans="1:7" ht="12.75" customHeight="1" x14ac:dyDescent="0.25">
      <c r="A25" s="10"/>
      <c r="B25" s="141" t="s">
        <v>96</v>
      </c>
      <c r="C25" s="142" t="s">
        <v>87</v>
      </c>
      <c r="D25" s="143">
        <v>285</v>
      </c>
      <c r="E25" s="142" t="s">
        <v>88</v>
      </c>
      <c r="F25" s="144">
        <v>300</v>
      </c>
      <c r="G25" s="144">
        <f>D25*F25</f>
        <v>85500</v>
      </c>
    </row>
    <row r="26" spans="1:7" ht="13.5" customHeight="1" x14ac:dyDescent="0.25">
      <c r="A26" s="10"/>
      <c r="B26" s="141" t="s">
        <v>97</v>
      </c>
      <c r="C26" s="142" t="s">
        <v>20</v>
      </c>
      <c r="D26" s="143">
        <v>5</v>
      </c>
      <c r="E26" s="142" t="s">
        <v>88</v>
      </c>
      <c r="F26" s="144">
        <v>25000</v>
      </c>
      <c r="G26" s="144">
        <f t="shared" si="0"/>
        <v>125000</v>
      </c>
    </row>
    <row r="27" spans="1:7" ht="12.75" customHeight="1" x14ac:dyDescent="0.25">
      <c r="A27" s="10"/>
      <c r="B27" s="141" t="s">
        <v>98</v>
      </c>
      <c r="C27" s="142" t="s">
        <v>20</v>
      </c>
      <c r="D27" s="145">
        <v>8</v>
      </c>
      <c r="E27" s="142" t="s">
        <v>86</v>
      </c>
      <c r="F27" s="144">
        <v>25000</v>
      </c>
      <c r="G27" s="144">
        <f>D27*F27</f>
        <v>200000</v>
      </c>
    </row>
    <row r="28" spans="1:7" ht="12.75" customHeight="1" x14ac:dyDescent="0.25">
      <c r="A28" s="10"/>
      <c r="B28" s="141" t="s">
        <v>90</v>
      </c>
      <c r="C28" s="142" t="s">
        <v>91</v>
      </c>
      <c r="D28" s="143">
        <v>10</v>
      </c>
      <c r="E28" s="142" t="s">
        <v>92</v>
      </c>
      <c r="F28" s="144">
        <v>25000</v>
      </c>
      <c r="G28" s="144">
        <f t="shared" si="0"/>
        <v>250000</v>
      </c>
    </row>
    <row r="29" spans="1:7" ht="12.75" customHeight="1" x14ac:dyDescent="0.25">
      <c r="A29" s="10"/>
      <c r="B29" s="141" t="s">
        <v>94</v>
      </c>
      <c r="C29" s="142" t="s">
        <v>20</v>
      </c>
      <c r="D29" s="145">
        <v>8</v>
      </c>
      <c r="E29" s="142" t="s">
        <v>99</v>
      </c>
      <c r="F29" s="144">
        <v>25000</v>
      </c>
      <c r="G29" s="144">
        <f t="shared" si="0"/>
        <v>200000</v>
      </c>
    </row>
    <row r="30" spans="1:7" ht="12.75" customHeight="1" x14ac:dyDescent="0.25">
      <c r="A30" s="10"/>
      <c r="B30" s="141" t="s">
        <v>100</v>
      </c>
      <c r="C30" s="142" t="s">
        <v>20</v>
      </c>
      <c r="D30" s="143">
        <v>8</v>
      </c>
      <c r="E30" s="142" t="s">
        <v>101</v>
      </c>
      <c r="F30" s="144">
        <v>25000</v>
      </c>
      <c r="G30" s="144">
        <f t="shared" si="0"/>
        <v>200000</v>
      </c>
    </row>
    <row r="31" spans="1:7" ht="12.75" customHeight="1" x14ac:dyDescent="0.25">
      <c r="A31" s="10"/>
      <c r="B31" s="141" t="s">
        <v>102</v>
      </c>
      <c r="C31" s="142" t="s">
        <v>20</v>
      </c>
      <c r="D31" s="145">
        <v>6</v>
      </c>
      <c r="E31" s="142" t="s">
        <v>104</v>
      </c>
      <c r="F31" s="144">
        <v>25000</v>
      </c>
      <c r="G31" s="144">
        <f t="shared" si="0"/>
        <v>150000</v>
      </c>
    </row>
    <row r="32" spans="1:7" ht="15.75" customHeight="1" x14ac:dyDescent="0.25">
      <c r="A32" s="10"/>
      <c r="B32" s="141" t="s">
        <v>103</v>
      </c>
      <c r="C32" s="142" t="s">
        <v>20</v>
      </c>
      <c r="D32" s="143">
        <v>5</v>
      </c>
      <c r="E32" s="142" t="s">
        <v>105</v>
      </c>
      <c r="F32" s="144">
        <v>25000</v>
      </c>
      <c r="G32" s="144">
        <f t="shared" si="0"/>
        <v>125000</v>
      </c>
    </row>
    <row r="33" spans="1:7" ht="12.75" customHeight="1" x14ac:dyDescent="0.25">
      <c r="A33" s="10"/>
      <c r="B33" s="141" t="s">
        <v>106</v>
      </c>
      <c r="C33" s="142" t="s">
        <v>108</v>
      </c>
      <c r="D33" s="144">
        <v>4000</v>
      </c>
      <c r="E33" s="142" t="s">
        <v>107</v>
      </c>
      <c r="F33" s="144">
        <v>150</v>
      </c>
      <c r="G33" s="144">
        <f t="shared" si="0"/>
        <v>600000</v>
      </c>
    </row>
    <row r="34" spans="1:7" ht="12.75" customHeight="1" x14ac:dyDescent="0.25">
      <c r="A34" s="10"/>
      <c r="B34" s="146" t="s">
        <v>94</v>
      </c>
      <c r="C34" s="147" t="s">
        <v>20</v>
      </c>
      <c r="D34" s="148">
        <v>8</v>
      </c>
      <c r="E34" s="147" t="s">
        <v>99</v>
      </c>
      <c r="F34" s="149">
        <v>25000</v>
      </c>
      <c r="G34" s="149">
        <f>D34*F34</f>
        <v>200000</v>
      </c>
    </row>
    <row r="35" spans="1:7" ht="12.75" customHeight="1" x14ac:dyDescent="0.25">
      <c r="A35" s="10"/>
      <c r="B35" s="141" t="s">
        <v>93</v>
      </c>
      <c r="C35" s="142" t="s">
        <v>20</v>
      </c>
      <c r="D35" s="143">
        <v>6.5</v>
      </c>
      <c r="E35" s="142" t="s">
        <v>92</v>
      </c>
      <c r="F35" s="144">
        <v>25000</v>
      </c>
      <c r="G35" s="144">
        <f t="shared" si="0"/>
        <v>162500</v>
      </c>
    </row>
    <row r="36" spans="1:7" ht="12.75" customHeight="1" x14ac:dyDescent="0.25">
      <c r="A36" s="10"/>
      <c r="B36" s="19" t="s">
        <v>21</v>
      </c>
      <c r="C36" s="20"/>
      <c r="D36" s="20"/>
      <c r="E36" s="20"/>
      <c r="F36" s="21"/>
      <c r="G36" s="109">
        <f>G22+G23+G24+G25+G26+G27+G28+G29+G30+G31+G32+G33+G34</f>
        <v>2706000</v>
      </c>
    </row>
    <row r="37" spans="1:7" ht="12" customHeight="1" x14ac:dyDescent="0.25">
      <c r="A37" s="2"/>
      <c r="B37" s="11"/>
      <c r="C37" s="13"/>
      <c r="D37" s="13"/>
      <c r="E37" s="13"/>
      <c r="F37" s="22"/>
      <c r="G37" s="90"/>
    </row>
    <row r="38" spans="1:7" ht="12" customHeight="1" x14ac:dyDescent="0.25">
      <c r="A38" s="4"/>
      <c r="B38" s="23" t="s">
        <v>22</v>
      </c>
      <c r="C38" s="24"/>
      <c r="D38" s="25"/>
      <c r="E38" s="25"/>
      <c r="F38" s="26"/>
      <c r="G38" s="91"/>
    </row>
    <row r="39" spans="1:7" ht="24" customHeight="1" x14ac:dyDescent="0.25">
      <c r="A39" s="4"/>
      <c r="B39" s="27" t="s">
        <v>14</v>
      </c>
      <c r="C39" s="28" t="s">
        <v>15</v>
      </c>
      <c r="D39" s="28" t="s">
        <v>16</v>
      </c>
      <c r="E39" s="27" t="s">
        <v>61</v>
      </c>
      <c r="F39" s="28" t="s">
        <v>18</v>
      </c>
      <c r="G39" s="27" t="s">
        <v>19</v>
      </c>
    </row>
    <row r="40" spans="1:7" ht="12" customHeight="1" x14ac:dyDescent="0.25">
      <c r="A40" s="4"/>
      <c r="B40" s="29"/>
      <c r="C40" s="30" t="s">
        <v>61</v>
      </c>
      <c r="D40" s="30" t="s">
        <v>61</v>
      </c>
      <c r="E40" s="30" t="s">
        <v>61</v>
      </c>
      <c r="F40" s="77" t="s">
        <v>61</v>
      </c>
      <c r="G40" s="110"/>
    </row>
    <row r="41" spans="1:7" ht="12" customHeight="1" x14ac:dyDescent="0.25">
      <c r="A41" s="4"/>
      <c r="B41" s="31" t="s">
        <v>23</v>
      </c>
      <c r="C41" s="32"/>
      <c r="D41" s="32"/>
      <c r="E41" s="32"/>
      <c r="F41" s="33"/>
      <c r="G41" s="111"/>
    </row>
    <row r="42" spans="1:7" ht="12" customHeight="1" x14ac:dyDescent="0.25">
      <c r="A42" s="2"/>
      <c r="B42" s="34"/>
      <c r="C42" s="35"/>
      <c r="D42" s="35"/>
      <c r="E42" s="35"/>
      <c r="F42" s="36"/>
      <c r="G42" s="92"/>
    </row>
    <row r="43" spans="1:7" ht="12" customHeight="1" x14ac:dyDescent="0.25">
      <c r="A43" s="4"/>
      <c r="B43" s="23" t="s">
        <v>24</v>
      </c>
      <c r="C43" s="24"/>
      <c r="D43" s="25"/>
      <c r="E43" s="25"/>
      <c r="F43" s="26"/>
      <c r="G43" s="91"/>
    </row>
    <row r="44" spans="1:7" ht="24" customHeight="1" x14ac:dyDescent="0.25">
      <c r="A44" s="4"/>
      <c r="B44" s="37" t="s">
        <v>14</v>
      </c>
      <c r="C44" s="37" t="s">
        <v>15</v>
      </c>
      <c r="D44" s="37" t="s">
        <v>16</v>
      </c>
      <c r="E44" s="37" t="s">
        <v>17</v>
      </c>
      <c r="F44" s="38" t="s">
        <v>18</v>
      </c>
      <c r="G44" s="37" t="s">
        <v>19</v>
      </c>
    </row>
    <row r="45" spans="1:7" ht="12.75" customHeight="1" x14ac:dyDescent="0.25">
      <c r="A45" s="10"/>
      <c r="B45" s="7" t="s">
        <v>67</v>
      </c>
      <c r="C45" s="18" t="s">
        <v>25</v>
      </c>
      <c r="D45" s="79">
        <v>1</v>
      </c>
      <c r="E45" s="18" t="s">
        <v>110</v>
      </c>
      <c r="F45" s="108">
        <v>30000</v>
      </c>
      <c r="G45" s="108">
        <f t="shared" ref="G45:G48" si="1">D45*F45</f>
        <v>30000</v>
      </c>
    </row>
    <row r="46" spans="1:7" ht="12.75" customHeight="1" x14ac:dyDescent="0.25">
      <c r="A46" s="10"/>
      <c r="B46" s="7" t="s">
        <v>60</v>
      </c>
      <c r="C46" s="18" t="s">
        <v>25</v>
      </c>
      <c r="D46" s="79">
        <v>5</v>
      </c>
      <c r="E46" s="18" t="s">
        <v>99</v>
      </c>
      <c r="F46" s="108">
        <v>30000</v>
      </c>
      <c r="G46" s="108">
        <f t="shared" si="1"/>
        <v>150000</v>
      </c>
    </row>
    <row r="47" spans="1:7" ht="12.75" customHeight="1" x14ac:dyDescent="0.25">
      <c r="A47" s="10"/>
      <c r="B47" s="7" t="s">
        <v>109</v>
      </c>
      <c r="C47" s="18" t="s">
        <v>25</v>
      </c>
      <c r="D47" s="79">
        <v>5</v>
      </c>
      <c r="E47" s="18" t="s">
        <v>111</v>
      </c>
      <c r="F47" s="108">
        <v>30000</v>
      </c>
      <c r="G47" s="108">
        <f t="shared" si="1"/>
        <v>150000</v>
      </c>
    </row>
    <row r="48" spans="1:7" ht="12.75" customHeight="1" thickBot="1" x14ac:dyDescent="0.3">
      <c r="A48" s="10"/>
      <c r="B48" s="227" t="s">
        <v>112</v>
      </c>
      <c r="C48" s="228" t="s">
        <v>25</v>
      </c>
      <c r="D48" s="229">
        <v>10</v>
      </c>
      <c r="E48" s="228" t="s">
        <v>84</v>
      </c>
      <c r="F48" s="169">
        <v>30000</v>
      </c>
      <c r="G48" s="169">
        <f t="shared" si="1"/>
        <v>300000</v>
      </c>
    </row>
    <row r="49" spans="1:11" ht="12.75" customHeight="1" thickBot="1" x14ac:dyDescent="0.3">
      <c r="A49" s="49"/>
      <c r="B49" s="230" t="s">
        <v>26</v>
      </c>
      <c r="C49" s="231"/>
      <c r="D49" s="231"/>
      <c r="E49" s="231"/>
      <c r="F49" s="231"/>
      <c r="G49" s="232">
        <f>G45+G46+G47+G48</f>
        <v>630000</v>
      </c>
    </row>
    <row r="50" spans="1:11" ht="12" customHeight="1" thickBot="1" x14ac:dyDescent="0.3">
      <c r="A50" s="2"/>
      <c r="B50" s="173"/>
      <c r="C50" s="99"/>
      <c r="D50" s="99"/>
      <c r="E50" s="99"/>
      <c r="F50" s="101"/>
      <c r="G50" s="102"/>
    </row>
    <row r="51" spans="1:11" ht="12" customHeight="1" thickBot="1" x14ac:dyDescent="0.3">
      <c r="A51" s="49"/>
      <c r="B51" s="185" t="s">
        <v>27</v>
      </c>
      <c r="C51" s="192"/>
      <c r="D51" s="193"/>
      <c r="E51" s="193"/>
      <c r="F51" s="187"/>
      <c r="G51" s="188"/>
    </row>
    <row r="52" spans="1:11" ht="24" customHeight="1" thickBot="1" x14ac:dyDescent="0.3">
      <c r="A52" s="49"/>
      <c r="B52" s="198" t="s">
        <v>28</v>
      </c>
      <c r="C52" s="199" t="s">
        <v>29</v>
      </c>
      <c r="D52" s="199" t="s">
        <v>30</v>
      </c>
      <c r="E52" s="199" t="s">
        <v>17</v>
      </c>
      <c r="F52" s="199" t="s">
        <v>18</v>
      </c>
      <c r="G52" s="200" t="s">
        <v>19</v>
      </c>
      <c r="K52" s="76"/>
    </row>
    <row r="53" spans="1:11" ht="12.75" customHeight="1" x14ac:dyDescent="0.25">
      <c r="A53" s="49"/>
      <c r="B53" s="194" t="s">
        <v>62</v>
      </c>
      <c r="C53" s="195"/>
      <c r="D53" s="196"/>
      <c r="E53" s="195"/>
      <c r="F53" s="197"/>
      <c r="G53" s="197" t="s">
        <v>61</v>
      </c>
    </row>
    <row r="54" spans="1:11" ht="12.75" customHeight="1" x14ac:dyDescent="0.25">
      <c r="A54" s="49"/>
      <c r="B54" s="84" t="s">
        <v>63</v>
      </c>
      <c r="C54" s="81" t="s">
        <v>68</v>
      </c>
      <c r="D54" s="81">
        <v>300</v>
      </c>
      <c r="E54" s="81" t="s">
        <v>124</v>
      </c>
      <c r="F54" s="83">
        <v>800</v>
      </c>
      <c r="G54" s="83">
        <f t="shared" ref="G54:G59" si="2">D54*F54</f>
        <v>240000</v>
      </c>
    </row>
    <row r="55" spans="1:11" ht="12.75" customHeight="1" x14ac:dyDescent="0.25">
      <c r="A55" s="49"/>
      <c r="B55" s="84" t="s">
        <v>113</v>
      </c>
      <c r="C55" s="80" t="s">
        <v>68</v>
      </c>
      <c r="D55" s="82">
        <v>200</v>
      </c>
      <c r="E55" s="80" t="s">
        <v>76</v>
      </c>
      <c r="F55" s="83">
        <v>650</v>
      </c>
      <c r="G55" s="83">
        <f t="shared" si="2"/>
        <v>130000</v>
      </c>
    </row>
    <row r="56" spans="1:11" ht="12.75" customHeight="1" x14ac:dyDescent="0.25">
      <c r="A56" s="49"/>
      <c r="B56" s="84" t="s">
        <v>69</v>
      </c>
      <c r="C56" s="81" t="s">
        <v>68</v>
      </c>
      <c r="D56" s="81">
        <v>400</v>
      </c>
      <c r="E56" s="81" t="s">
        <v>123</v>
      </c>
      <c r="F56" s="83">
        <v>1200</v>
      </c>
      <c r="G56" s="83">
        <f t="shared" si="2"/>
        <v>480000</v>
      </c>
    </row>
    <row r="57" spans="1:11" ht="12.75" customHeight="1" x14ac:dyDescent="0.25">
      <c r="A57" s="49"/>
      <c r="B57" s="117" t="s">
        <v>64</v>
      </c>
      <c r="C57" s="80"/>
      <c r="D57" s="82"/>
      <c r="E57" s="80"/>
      <c r="F57" s="83"/>
      <c r="G57" s="83" t="s">
        <v>61</v>
      </c>
    </row>
    <row r="58" spans="1:11" ht="12.75" customHeight="1" x14ac:dyDescent="0.25">
      <c r="A58" s="49"/>
      <c r="B58" s="84" t="s">
        <v>70</v>
      </c>
      <c r="C58" s="80" t="s">
        <v>72</v>
      </c>
      <c r="D58" s="82">
        <v>1</v>
      </c>
      <c r="E58" s="80" t="s">
        <v>71</v>
      </c>
      <c r="F58" s="83">
        <v>62000</v>
      </c>
      <c r="G58" s="83">
        <f t="shared" si="2"/>
        <v>62000</v>
      </c>
    </row>
    <row r="59" spans="1:11" ht="12.75" customHeight="1" x14ac:dyDescent="0.25">
      <c r="A59" s="49"/>
      <c r="B59" s="84" t="s">
        <v>114</v>
      </c>
      <c r="C59" s="80" t="s">
        <v>68</v>
      </c>
      <c r="D59" s="82">
        <v>0.5</v>
      </c>
      <c r="E59" s="80" t="s">
        <v>115</v>
      </c>
      <c r="F59" s="83">
        <v>150000</v>
      </c>
      <c r="G59" s="83">
        <f t="shared" si="2"/>
        <v>75000</v>
      </c>
    </row>
    <row r="60" spans="1:11" ht="12.75" customHeight="1" x14ac:dyDescent="0.25">
      <c r="A60" s="49"/>
      <c r="B60" s="117" t="s">
        <v>116</v>
      </c>
      <c r="C60" s="80"/>
      <c r="D60" s="82"/>
      <c r="E60" s="80"/>
      <c r="F60" s="83"/>
      <c r="G60" s="83"/>
    </row>
    <row r="61" spans="1:11" ht="12.75" customHeight="1" x14ac:dyDescent="0.25">
      <c r="A61" s="49"/>
      <c r="B61" s="84" t="s">
        <v>117</v>
      </c>
      <c r="C61" s="80" t="s">
        <v>72</v>
      </c>
      <c r="D61" s="82">
        <v>1</v>
      </c>
      <c r="E61" s="80" t="s">
        <v>66</v>
      </c>
      <c r="F61" s="83">
        <v>45000</v>
      </c>
      <c r="G61" s="83">
        <v>45000</v>
      </c>
    </row>
    <row r="62" spans="1:11" ht="12.75" customHeight="1" x14ac:dyDescent="0.25">
      <c r="A62" s="49"/>
      <c r="B62" s="117" t="s">
        <v>118</v>
      </c>
      <c r="C62" s="80"/>
      <c r="D62" s="82"/>
      <c r="E62" s="80"/>
      <c r="F62" s="83"/>
      <c r="G62" s="83"/>
    </row>
    <row r="63" spans="1:11" ht="12.75" customHeight="1" x14ac:dyDescent="0.25">
      <c r="A63" s="49"/>
      <c r="B63" s="84" t="s">
        <v>119</v>
      </c>
      <c r="C63" s="80" t="s">
        <v>72</v>
      </c>
      <c r="D63" s="82">
        <v>2</v>
      </c>
      <c r="E63" s="80" t="s">
        <v>120</v>
      </c>
      <c r="F63" s="83">
        <v>80000</v>
      </c>
      <c r="G63" s="83">
        <f>(D63*F63)</f>
        <v>160000</v>
      </c>
    </row>
    <row r="64" spans="1:11" ht="12.75" customHeight="1" x14ac:dyDescent="0.25">
      <c r="A64" s="49"/>
      <c r="B64" s="84" t="s">
        <v>121</v>
      </c>
      <c r="C64" s="80" t="s">
        <v>72</v>
      </c>
      <c r="D64" s="82">
        <v>30</v>
      </c>
      <c r="E64" s="80" t="s">
        <v>122</v>
      </c>
      <c r="F64" s="83">
        <v>6500</v>
      </c>
      <c r="G64" s="83">
        <f>(D64*F64)</f>
        <v>195000</v>
      </c>
    </row>
    <row r="65" spans="1:9" ht="13.5" customHeight="1" x14ac:dyDescent="0.25">
      <c r="A65" s="49"/>
      <c r="B65" s="103" t="s">
        <v>31</v>
      </c>
      <c r="C65" s="104"/>
      <c r="D65" s="104"/>
      <c r="E65" s="104"/>
      <c r="F65" s="105"/>
      <c r="G65" s="112">
        <f>SUM(G54:G64)</f>
        <v>1387000</v>
      </c>
    </row>
    <row r="66" spans="1:9" ht="12" customHeight="1" thickBot="1" x14ac:dyDescent="0.3">
      <c r="A66" s="2"/>
      <c r="B66" s="173"/>
      <c r="C66" s="99"/>
      <c r="D66" s="99"/>
      <c r="E66" s="100"/>
      <c r="F66" s="101"/>
      <c r="G66" s="102"/>
    </row>
    <row r="67" spans="1:9" ht="12" customHeight="1" thickBot="1" x14ac:dyDescent="0.3">
      <c r="A67" s="49"/>
      <c r="B67" s="185" t="s">
        <v>32</v>
      </c>
      <c r="C67" s="192"/>
      <c r="D67" s="193"/>
      <c r="E67" s="193"/>
      <c r="F67" s="187"/>
      <c r="G67" s="188"/>
    </row>
    <row r="68" spans="1:9" ht="24" customHeight="1" thickBot="1" x14ac:dyDescent="0.3">
      <c r="A68" s="49"/>
      <c r="B68" s="223" t="s">
        <v>33</v>
      </c>
      <c r="C68" s="199" t="s">
        <v>29</v>
      </c>
      <c r="D68" s="199" t="s">
        <v>30</v>
      </c>
      <c r="E68" s="224" t="s">
        <v>17</v>
      </c>
      <c r="F68" s="199" t="s">
        <v>18</v>
      </c>
      <c r="G68" s="225" t="s">
        <v>19</v>
      </c>
    </row>
    <row r="69" spans="1:9" ht="16.5" customHeight="1" x14ac:dyDescent="0.25">
      <c r="A69" s="49"/>
      <c r="B69" s="221" t="s">
        <v>61</v>
      </c>
      <c r="C69" s="222" t="s">
        <v>61</v>
      </c>
      <c r="D69" s="222" t="s">
        <v>61</v>
      </c>
      <c r="E69" s="195" t="s">
        <v>61</v>
      </c>
      <c r="F69" s="197" t="s">
        <v>61</v>
      </c>
      <c r="G69" s="197"/>
    </row>
    <row r="70" spans="1:9" ht="13.5" customHeight="1" x14ac:dyDescent="0.25">
      <c r="A70" s="4"/>
      <c r="B70" s="39" t="s">
        <v>34</v>
      </c>
      <c r="C70" s="40"/>
      <c r="D70" s="40"/>
      <c r="E70" s="98"/>
      <c r="F70" s="41"/>
      <c r="G70" s="113"/>
      <c r="I70" s="106"/>
    </row>
    <row r="71" spans="1:9" ht="12" customHeight="1" thickBot="1" x14ac:dyDescent="0.3">
      <c r="A71" s="2"/>
      <c r="B71" s="52"/>
      <c r="C71" s="52"/>
      <c r="D71" s="52"/>
      <c r="E71" s="52"/>
      <c r="F71" s="53"/>
      <c r="G71" s="93"/>
    </row>
    <row r="72" spans="1:9" ht="12" customHeight="1" x14ac:dyDescent="0.25">
      <c r="A72" s="49"/>
      <c r="B72" s="153" t="s">
        <v>35</v>
      </c>
      <c r="C72" s="154"/>
      <c r="D72" s="154"/>
      <c r="E72" s="154"/>
      <c r="F72" s="213"/>
      <c r="G72" s="217">
        <f>G36+G41+G49+G65+G70</f>
        <v>4723000</v>
      </c>
    </row>
    <row r="73" spans="1:9" ht="12" customHeight="1" x14ac:dyDescent="0.25">
      <c r="A73" s="49"/>
      <c r="B73" s="155" t="s">
        <v>36</v>
      </c>
      <c r="C73" s="43"/>
      <c r="D73" s="43"/>
      <c r="E73" s="43"/>
      <c r="F73" s="214"/>
      <c r="G73" s="218">
        <f>G72*0.05</f>
        <v>236150</v>
      </c>
    </row>
    <row r="74" spans="1:9" ht="12" customHeight="1" x14ac:dyDescent="0.25">
      <c r="A74" s="49"/>
      <c r="B74" s="156" t="s">
        <v>37</v>
      </c>
      <c r="C74" s="42"/>
      <c r="D74" s="42"/>
      <c r="E74" s="42"/>
      <c r="F74" s="215"/>
      <c r="G74" s="219">
        <f>G73+G72</f>
        <v>4959150</v>
      </c>
    </row>
    <row r="75" spans="1:9" ht="12" customHeight="1" x14ac:dyDescent="0.25">
      <c r="A75" s="49"/>
      <c r="B75" s="155" t="s">
        <v>38</v>
      </c>
      <c r="C75" s="43"/>
      <c r="D75" s="43"/>
      <c r="E75" s="43"/>
      <c r="F75" s="214"/>
      <c r="G75" s="218">
        <f>G13</f>
        <v>7200000</v>
      </c>
    </row>
    <row r="76" spans="1:9" ht="12" customHeight="1" thickBot="1" x14ac:dyDescent="0.3">
      <c r="A76" s="49"/>
      <c r="B76" s="157" t="s">
        <v>39</v>
      </c>
      <c r="C76" s="158"/>
      <c r="D76" s="158"/>
      <c r="E76" s="158"/>
      <c r="F76" s="159"/>
      <c r="G76" s="226">
        <f>G75-G74</f>
        <v>2240850</v>
      </c>
    </row>
    <row r="77" spans="1:9" ht="12" customHeight="1" x14ac:dyDescent="0.25">
      <c r="A77" s="49"/>
      <c r="B77" s="50" t="s">
        <v>40</v>
      </c>
      <c r="C77" s="51"/>
      <c r="D77" s="51"/>
      <c r="E77" s="51"/>
      <c r="F77" s="51"/>
      <c r="G77" s="94"/>
    </row>
    <row r="78" spans="1:9" ht="12.75" customHeight="1" thickBot="1" x14ac:dyDescent="0.3">
      <c r="A78" s="49"/>
      <c r="B78" s="54"/>
      <c r="C78" s="51"/>
      <c r="D78" s="51"/>
      <c r="E78" s="51"/>
      <c r="F78" s="51"/>
      <c r="G78" s="94"/>
    </row>
    <row r="79" spans="1:9" ht="12" customHeight="1" x14ac:dyDescent="0.25">
      <c r="A79" s="49"/>
      <c r="B79" s="65" t="s">
        <v>41</v>
      </c>
      <c r="C79" s="66"/>
      <c r="D79" s="66"/>
      <c r="E79" s="66"/>
      <c r="F79" s="67"/>
      <c r="G79" s="94"/>
    </row>
    <row r="80" spans="1:9" ht="12" customHeight="1" x14ac:dyDescent="0.25">
      <c r="A80" s="49"/>
      <c r="B80" s="68" t="s">
        <v>42</v>
      </c>
      <c r="C80" s="48"/>
      <c r="D80" s="48"/>
      <c r="E80" s="48"/>
      <c r="F80" s="69"/>
      <c r="G80" s="94"/>
    </row>
    <row r="81" spans="1:7" ht="12" customHeight="1" x14ac:dyDescent="0.25">
      <c r="A81" s="49"/>
      <c r="B81" s="68" t="s">
        <v>43</v>
      </c>
      <c r="C81" s="48"/>
      <c r="D81" s="48"/>
      <c r="E81" s="48"/>
      <c r="F81" s="69"/>
      <c r="G81" s="94"/>
    </row>
    <row r="82" spans="1:7" ht="12" customHeight="1" x14ac:dyDescent="0.25">
      <c r="A82" s="49"/>
      <c r="B82" s="68" t="s">
        <v>44</v>
      </c>
      <c r="C82" s="48"/>
      <c r="D82" s="48"/>
      <c r="E82" s="48"/>
      <c r="F82" s="69"/>
      <c r="G82" s="94"/>
    </row>
    <row r="83" spans="1:7" ht="12" customHeight="1" x14ac:dyDescent="0.25">
      <c r="A83" s="49"/>
      <c r="B83" s="68" t="s">
        <v>45</v>
      </c>
      <c r="C83" s="48"/>
      <c r="D83" s="48"/>
      <c r="E83" s="48"/>
      <c r="F83" s="69"/>
      <c r="G83" s="94"/>
    </row>
    <row r="84" spans="1:7" ht="12" customHeight="1" x14ac:dyDescent="0.25">
      <c r="A84" s="49"/>
      <c r="B84" s="68" t="s">
        <v>46</v>
      </c>
      <c r="C84" s="48"/>
      <c r="D84" s="48"/>
      <c r="E84" s="48"/>
      <c r="F84" s="69"/>
      <c r="G84" s="94"/>
    </row>
    <row r="85" spans="1:7" ht="12.75" customHeight="1" thickBot="1" x14ac:dyDescent="0.3">
      <c r="A85" s="49"/>
      <c r="B85" s="70" t="s">
        <v>47</v>
      </c>
      <c r="C85" s="71"/>
      <c r="D85" s="71"/>
      <c r="E85" s="71"/>
      <c r="F85" s="72"/>
      <c r="G85" s="94"/>
    </row>
    <row r="86" spans="1:7" ht="12.75" customHeight="1" x14ac:dyDescent="0.25">
      <c r="A86" s="49"/>
      <c r="B86" s="63"/>
      <c r="C86" s="48"/>
      <c r="D86" s="48"/>
      <c r="E86" s="48"/>
      <c r="F86" s="48"/>
      <c r="G86" s="94"/>
    </row>
    <row r="87" spans="1:7" ht="15" customHeight="1" thickBot="1" x14ac:dyDescent="0.3">
      <c r="A87" s="49"/>
      <c r="B87" s="259" t="s">
        <v>48</v>
      </c>
      <c r="C87" s="260"/>
      <c r="D87" s="62"/>
      <c r="E87" s="44"/>
      <c r="F87" s="44"/>
      <c r="G87" s="94"/>
    </row>
    <row r="88" spans="1:7" ht="12" customHeight="1" x14ac:dyDescent="0.25">
      <c r="A88" s="49"/>
      <c r="B88" s="56" t="s">
        <v>33</v>
      </c>
      <c r="C88" s="114" t="s">
        <v>49</v>
      </c>
      <c r="D88" s="115" t="s">
        <v>50</v>
      </c>
      <c r="E88" s="44"/>
      <c r="F88" s="44"/>
      <c r="G88" s="94"/>
    </row>
    <row r="89" spans="1:7" ht="12" customHeight="1" x14ac:dyDescent="0.25">
      <c r="A89" s="49"/>
      <c r="B89" s="57" t="s">
        <v>51</v>
      </c>
      <c r="C89" s="45">
        <f>G36</f>
        <v>2706000</v>
      </c>
      <c r="D89" s="58">
        <f>(C89/C95)</f>
        <v>0.5456580260730165</v>
      </c>
      <c r="E89" s="44"/>
      <c r="F89" s="44"/>
      <c r="G89" s="94"/>
    </row>
    <row r="90" spans="1:7" ht="12" customHeight="1" x14ac:dyDescent="0.25">
      <c r="A90" s="49"/>
      <c r="B90" s="57" t="s">
        <v>52</v>
      </c>
      <c r="C90" s="45">
        <f>G41</f>
        <v>0</v>
      </c>
      <c r="D90" s="58">
        <v>0</v>
      </c>
      <c r="E90" s="44"/>
      <c r="F90" s="44"/>
      <c r="G90" s="94"/>
    </row>
    <row r="91" spans="1:7" ht="12" customHeight="1" x14ac:dyDescent="0.25">
      <c r="A91" s="49"/>
      <c r="B91" s="57" t="s">
        <v>53</v>
      </c>
      <c r="C91" s="45">
        <f>G49</f>
        <v>630000</v>
      </c>
      <c r="D91" s="58">
        <f>(C91/C95)</f>
        <v>0.12703789964005929</v>
      </c>
      <c r="E91" s="44"/>
      <c r="F91" s="44"/>
      <c r="G91" s="94"/>
    </row>
    <row r="92" spans="1:7" ht="12" customHeight="1" x14ac:dyDescent="0.25">
      <c r="A92" s="49"/>
      <c r="B92" s="57" t="s">
        <v>28</v>
      </c>
      <c r="C92" s="45">
        <f>G65</f>
        <v>1387000</v>
      </c>
      <c r="D92" s="58">
        <f>(C92/C95)</f>
        <v>0.27968502666787654</v>
      </c>
      <c r="E92" s="44"/>
      <c r="F92" s="44"/>
      <c r="G92" s="94"/>
    </row>
    <row r="93" spans="1:7" ht="12" customHeight="1" x14ac:dyDescent="0.25">
      <c r="A93" s="49"/>
      <c r="B93" s="57" t="s">
        <v>54</v>
      </c>
      <c r="C93" s="46">
        <f>G70</f>
        <v>0</v>
      </c>
      <c r="D93" s="58">
        <f>(C93/C95)</f>
        <v>0</v>
      </c>
      <c r="E93" s="47"/>
      <c r="F93" s="47"/>
      <c r="G93" s="94"/>
    </row>
    <row r="94" spans="1:7" ht="12" customHeight="1" x14ac:dyDescent="0.25">
      <c r="A94" s="49"/>
      <c r="B94" s="57" t="s">
        <v>55</v>
      </c>
      <c r="C94" s="46">
        <f>G73</f>
        <v>236150</v>
      </c>
      <c r="D94" s="58">
        <f>(C94/C95)</f>
        <v>4.7619047619047616E-2</v>
      </c>
      <c r="E94" s="47"/>
      <c r="F94" s="47"/>
      <c r="G94" s="94"/>
    </row>
    <row r="95" spans="1:7" ht="12.75" customHeight="1" thickBot="1" x14ac:dyDescent="0.3">
      <c r="A95" s="49"/>
      <c r="B95" s="59" t="s">
        <v>56</v>
      </c>
      <c r="C95" s="60">
        <f>SUM(C89:C94)</f>
        <v>4959150</v>
      </c>
      <c r="D95" s="61">
        <f>SUM(D89:D94)</f>
        <v>1</v>
      </c>
      <c r="E95" s="47"/>
      <c r="F95" s="47"/>
      <c r="G95" s="94"/>
    </row>
    <row r="96" spans="1:7" ht="12" customHeight="1" x14ac:dyDescent="0.25">
      <c r="A96" s="49"/>
      <c r="B96" s="54"/>
      <c r="C96" s="51"/>
      <c r="D96" s="51"/>
      <c r="E96" s="51"/>
      <c r="F96" s="51"/>
      <c r="G96" s="94"/>
    </row>
    <row r="97" spans="1:255" ht="12.75" customHeight="1" x14ac:dyDescent="0.25">
      <c r="A97" s="49"/>
      <c r="B97" s="55"/>
      <c r="C97" s="51"/>
      <c r="D97" s="51"/>
      <c r="E97" s="51"/>
      <c r="F97" s="51"/>
      <c r="G97" s="94"/>
    </row>
    <row r="98" spans="1:255" ht="12.75" customHeight="1" thickBot="1" x14ac:dyDescent="0.3">
      <c r="A98" s="49"/>
      <c r="B98" s="55"/>
      <c r="C98" s="51"/>
      <c r="D98" s="51"/>
      <c r="E98" s="51"/>
      <c r="F98" s="51"/>
      <c r="G98" s="94"/>
    </row>
    <row r="99" spans="1:255" s="244" customFormat="1" ht="12" customHeight="1" x14ac:dyDescent="0.25">
      <c r="A99" s="243"/>
      <c r="B99" s="256" t="s">
        <v>75</v>
      </c>
      <c r="C99" s="257"/>
      <c r="D99" s="257"/>
      <c r="E99" s="258"/>
      <c r="F99" s="47"/>
      <c r="G99" s="94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</row>
    <row r="100" spans="1:255" s="253" customFormat="1" ht="12" customHeight="1" x14ac:dyDescent="0.25">
      <c r="A100" s="248"/>
      <c r="B100" s="249"/>
      <c r="C100" s="249" t="s">
        <v>127</v>
      </c>
      <c r="D100" s="249" t="s">
        <v>128</v>
      </c>
      <c r="E100" s="249" t="s">
        <v>129</v>
      </c>
      <c r="F100" s="250"/>
      <c r="G100" s="251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  <c r="II100" s="252"/>
      <c r="IJ100" s="252"/>
      <c r="IK100" s="252"/>
      <c r="IL100" s="252"/>
      <c r="IM100" s="252"/>
      <c r="IN100" s="252"/>
      <c r="IO100" s="252"/>
      <c r="IP100" s="252"/>
      <c r="IQ100" s="252"/>
      <c r="IR100" s="252"/>
      <c r="IS100" s="252"/>
      <c r="IT100" s="252"/>
      <c r="IU100" s="252"/>
    </row>
    <row r="101" spans="1:255" s="244" customFormat="1" ht="12" customHeight="1" x14ac:dyDescent="0.25">
      <c r="A101" s="245"/>
      <c r="B101" s="246" t="s">
        <v>130</v>
      </c>
      <c r="C101" s="247">
        <v>3500</v>
      </c>
      <c r="D101" s="247">
        <f>G9</f>
        <v>4000</v>
      </c>
      <c r="E101" s="247">
        <v>5500</v>
      </c>
      <c r="F101" s="73"/>
      <c r="G101" s="95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</row>
    <row r="102" spans="1:255" ht="12.75" customHeight="1" thickBot="1" x14ac:dyDescent="0.3">
      <c r="A102" s="49"/>
      <c r="B102" s="59" t="s">
        <v>74</v>
      </c>
      <c r="C102" s="60">
        <f>(G74/C101)</f>
        <v>1416.9</v>
      </c>
      <c r="D102" s="60">
        <f>(G74/D101)</f>
        <v>1239.7874999999999</v>
      </c>
      <c r="E102" s="75">
        <f>(G74/E101)</f>
        <v>901.66363636363633</v>
      </c>
      <c r="F102" s="73"/>
      <c r="G102" s="95"/>
    </row>
    <row r="103" spans="1:255" ht="15.6" customHeight="1" x14ac:dyDescent="0.25">
      <c r="A103" s="49"/>
      <c r="B103" s="64" t="s">
        <v>57</v>
      </c>
      <c r="C103" s="48"/>
      <c r="D103" s="48"/>
      <c r="E103" s="48"/>
      <c r="F103" s="48"/>
      <c r="G103" s="96"/>
    </row>
    <row r="105" spans="1:255" ht="11.25" customHeight="1" x14ac:dyDescent="0.25">
      <c r="C105"/>
      <c r="D105"/>
    </row>
  </sheetData>
  <mergeCells count="5">
    <mergeCell ref="B18:G18"/>
    <mergeCell ref="B99:E99"/>
    <mergeCell ref="B87:C87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workbookViewId="0">
      <selection activeCell="B105" sqref="B105"/>
    </sheetView>
  </sheetViews>
  <sheetFormatPr baseColWidth="10" defaultRowHeight="15" x14ac:dyDescent="0.25"/>
  <cols>
    <col min="2" max="2" width="28.85546875" customWidth="1"/>
    <col min="3" max="3" width="15.5703125" customWidth="1"/>
    <col min="5" max="5" width="21.140625" customWidth="1"/>
    <col min="6" max="6" width="17" customWidth="1"/>
    <col min="7" max="7" width="17.140625" customWidth="1"/>
  </cols>
  <sheetData>
    <row r="1" spans="1:7" x14ac:dyDescent="0.25">
      <c r="A1" s="151"/>
    </row>
    <row r="2" spans="1:7" x14ac:dyDescent="0.25">
      <c r="B2" s="2"/>
      <c r="C2" s="2"/>
      <c r="D2" s="2"/>
      <c r="E2" s="2"/>
      <c r="F2" s="2"/>
      <c r="G2" s="85"/>
    </row>
    <row r="3" spans="1:7" x14ac:dyDescent="0.25">
      <c r="B3" s="2"/>
      <c r="C3" s="2"/>
      <c r="D3" s="2"/>
      <c r="E3" s="2"/>
      <c r="F3" s="2"/>
      <c r="G3" s="85"/>
    </row>
    <row r="4" spans="1:7" x14ac:dyDescent="0.25">
      <c r="B4" s="2"/>
      <c r="C4" s="2"/>
      <c r="D4" s="2"/>
      <c r="E4" s="2"/>
      <c r="F4" s="2"/>
      <c r="G4" s="85"/>
    </row>
    <row r="5" spans="1:7" x14ac:dyDescent="0.25">
      <c r="B5" s="2"/>
      <c r="C5" s="2"/>
      <c r="D5" s="2"/>
      <c r="E5" s="2"/>
      <c r="F5" s="2"/>
      <c r="G5" s="85"/>
    </row>
    <row r="6" spans="1:7" x14ac:dyDescent="0.25">
      <c r="B6" s="2"/>
      <c r="C6" s="2"/>
      <c r="D6" s="2"/>
      <c r="E6" s="2"/>
      <c r="F6" s="2"/>
      <c r="G6" s="85"/>
    </row>
    <row r="7" spans="1:7" x14ac:dyDescent="0.25">
      <c r="B7" s="2"/>
      <c r="C7" s="2"/>
      <c r="D7" s="2"/>
      <c r="E7" s="2"/>
      <c r="F7" s="2"/>
      <c r="G7" s="85"/>
    </row>
    <row r="8" spans="1:7" x14ac:dyDescent="0.25">
      <c r="B8" s="2"/>
      <c r="C8" s="2"/>
      <c r="D8" s="2"/>
      <c r="E8" s="2"/>
      <c r="F8" s="2"/>
      <c r="G8" s="85"/>
    </row>
    <row r="9" spans="1:7" ht="15.75" thickBot="1" x14ac:dyDescent="0.3">
      <c r="B9" s="133"/>
      <c r="C9" s="3"/>
      <c r="D9" s="2"/>
      <c r="E9" s="133"/>
      <c r="F9" s="133"/>
      <c r="G9" s="86"/>
    </row>
    <row r="10" spans="1:7" ht="15.75" thickBot="1" x14ac:dyDescent="0.3">
      <c r="B10" s="239" t="s">
        <v>0</v>
      </c>
      <c r="C10" s="128" t="s">
        <v>80</v>
      </c>
      <c r="D10" s="240"/>
      <c r="E10" s="267" t="s">
        <v>78</v>
      </c>
      <c r="F10" s="268"/>
      <c r="G10" s="242">
        <v>3000</v>
      </c>
    </row>
    <row r="11" spans="1:7" ht="15.75" thickBot="1" x14ac:dyDescent="0.3">
      <c r="B11" s="238" t="s">
        <v>1</v>
      </c>
      <c r="C11" s="129" t="s">
        <v>125</v>
      </c>
      <c r="D11" s="241"/>
      <c r="E11" s="269"/>
      <c r="F11" s="270"/>
      <c r="G11" s="130" t="s">
        <v>79</v>
      </c>
    </row>
    <row r="12" spans="1:7" x14ac:dyDescent="0.25">
      <c r="B12" s="135" t="s">
        <v>3</v>
      </c>
      <c r="C12" s="130" t="s">
        <v>58</v>
      </c>
      <c r="D12" s="6"/>
      <c r="E12" s="271" t="s">
        <v>2</v>
      </c>
      <c r="F12" s="272"/>
      <c r="G12" s="8" t="s">
        <v>126</v>
      </c>
    </row>
    <row r="13" spans="1:7" ht="25.5" x14ac:dyDescent="0.25">
      <c r="B13" s="135" t="s">
        <v>4</v>
      </c>
      <c r="C13" s="131" t="s">
        <v>82</v>
      </c>
      <c r="D13" s="6"/>
      <c r="E13" s="124" t="s">
        <v>73</v>
      </c>
      <c r="F13" s="125"/>
      <c r="G13" s="87">
        <v>1500</v>
      </c>
    </row>
    <row r="14" spans="1:7" x14ac:dyDescent="0.25">
      <c r="B14" s="135" t="s">
        <v>6</v>
      </c>
      <c r="C14" s="130" t="s">
        <v>83</v>
      </c>
      <c r="D14" s="6"/>
      <c r="E14" s="118" t="s">
        <v>5</v>
      </c>
      <c r="F14" s="119"/>
      <c r="G14" s="78">
        <f>G10*G13</f>
        <v>4500000</v>
      </c>
    </row>
    <row r="15" spans="1:7" x14ac:dyDescent="0.25">
      <c r="B15" s="135" t="s">
        <v>8</v>
      </c>
      <c r="C15" s="130" t="s">
        <v>77</v>
      </c>
      <c r="D15" s="6"/>
      <c r="E15" s="124" t="s">
        <v>7</v>
      </c>
      <c r="F15" s="125"/>
      <c r="G15" s="8" t="s">
        <v>59</v>
      </c>
    </row>
    <row r="16" spans="1:7" x14ac:dyDescent="0.25">
      <c r="B16" s="136" t="s">
        <v>10</v>
      </c>
      <c r="C16" s="132">
        <v>44593</v>
      </c>
      <c r="D16" s="6"/>
      <c r="E16" s="124" t="s">
        <v>9</v>
      </c>
      <c r="F16" s="125"/>
      <c r="G16" s="8" t="s">
        <v>126</v>
      </c>
    </row>
    <row r="17" spans="2:7" x14ac:dyDescent="0.25">
      <c r="B17" s="138"/>
      <c r="C17" s="139"/>
      <c r="D17" s="140"/>
      <c r="E17" s="126" t="s">
        <v>11</v>
      </c>
      <c r="F17" s="127"/>
      <c r="G17" s="9" t="s">
        <v>65</v>
      </c>
    </row>
    <row r="18" spans="2:7" ht="15.75" thickBot="1" x14ac:dyDescent="0.3">
      <c r="B18" s="178"/>
      <c r="C18" s="179"/>
      <c r="D18" s="180"/>
      <c r="E18" s="181"/>
      <c r="F18" s="181"/>
      <c r="G18" s="182"/>
    </row>
    <row r="19" spans="2:7" ht="15.75" thickBot="1" x14ac:dyDescent="0.3">
      <c r="B19" s="273" t="s">
        <v>12</v>
      </c>
      <c r="C19" s="274"/>
      <c r="D19" s="274"/>
      <c r="E19" s="274"/>
      <c r="F19" s="274"/>
      <c r="G19" s="275"/>
    </row>
    <row r="20" spans="2:7" ht="15.75" thickBot="1" x14ac:dyDescent="0.3">
      <c r="B20" s="173"/>
      <c r="C20" s="183"/>
      <c r="D20" s="183"/>
      <c r="E20" s="183"/>
      <c r="F20" s="99"/>
      <c r="G20" s="184"/>
    </row>
    <row r="21" spans="2:7" ht="15.75" thickBot="1" x14ac:dyDescent="0.3">
      <c r="B21" s="185" t="s">
        <v>13</v>
      </c>
      <c r="C21" s="186"/>
      <c r="D21" s="187"/>
      <c r="E21" s="187"/>
      <c r="F21" s="187"/>
      <c r="G21" s="188"/>
    </row>
    <row r="22" spans="2:7" ht="15.75" thickBot="1" x14ac:dyDescent="0.3">
      <c r="B22" s="189" t="s">
        <v>14</v>
      </c>
      <c r="C22" s="190" t="s">
        <v>15</v>
      </c>
      <c r="D22" s="190" t="s">
        <v>16</v>
      </c>
      <c r="E22" s="190" t="s">
        <v>17</v>
      </c>
      <c r="F22" s="190" t="s">
        <v>18</v>
      </c>
      <c r="G22" s="191" t="s">
        <v>19</v>
      </c>
    </row>
    <row r="23" spans="2:7" ht="19.5" customHeight="1" x14ac:dyDescent="0.25">
      <c r="B23" s="141" t="s">
        <v>95</v>
      </c>
      <c r="C23" s="142" t="s">
        <v>87</v>
      </c>
      <c r="D23" s="143">
        <v>285</v>
      </c>
      <c r="E23" s="142" t="s">
        <v>88</v>
      </c>
      <c r="F23" s="144">
        <v>700</v>
      </c>
      <c r="G23" s="144">
        <f>D23*F23</f>
        <v>199500</v>
      </c>
    </row>
    <row r="24" spans="2:7" ht="18.75" customHeight="1" x14ac:dyDescent="0.25">
      <c r="B24" s="141" t="s">
        <v>89</v>
      </c>
      <c r="C24" s="142" t="s">
        <v>87</v>
      </c>
      <c r="D24" s="145">
        <v>285</v>
      </c>
      <c r="E24" s="142" t="s">
        <v>88</v>
      </c>
      <c r="F24" s="144">
        <v>250</v>
      </c>
      <c r="G24" s="144">
        <f t="shared" ref="G24:G35" si="0">D24*F24</f>
        <v>71250</v>
      </c>
    </row>
    <row r="25" spans="2:7" ht="17.25" customHeight="1" x14ac:dyDescent="0.25">
      <c r="B25" s="141" t="s">
        <v>96</v>
      </c>
      <c r="C25" s="142" t="s">
        <v>87</v>
      </c>
      <c r="D25" s="143">
        <v>285</v>
      </c>
      <c r="E25" s="142" t="s">
        <v>88</v>
      </c>
      <c r="F25" s="144">
        <v>200</v>
      </c>
      <c r="G25" s="144">
        <f>D25*F25</f>
        <v>57000</v>
      </c>
    </row>
    <row r="26" spans="2:7" ht="13.5" customHeight="1" x14ac:dyDescent="0.25">
      <c r="B26" s="141" t="s">
        <v>97</v>
      </c>
      <c r="C26" s="142" t="s">
        <v>20</v>
      </c>
      <c r="D26" s="143">
        <v>4</v>
      </c>
      <c r="E26" s="142" t="s">
        <v>88</v>
      </c>
      <c r="F26" s="144">
        <v>25000</v>
      </c>
      <c r="G26" s="144">
        <f t="shared" si="0"/>
        <v>100000</v>
      </c>
    </row>
    <row r="27" spans="2:7" ht="18" customHeight="1" x14ac:dyDescent="0.25">
      <c r="B27" s="141" t="s">
        <v>98</v>
      </c>
      <c r="C27" s="142" t="s">
        <v>20</v>
      </c>
      <c r="D27" s="145">
        <v>5</v>
      </c>
      <c r="E27" s="142" t="s">
        <v>86</v>
      </c>
      <c r="F27" s="144">
        <v>25000</v>
      </c>
      <c r="G27" s="144">
        <f>D27*F27</f>
        <v>125000</v>
      </c>
    </row>
    <row r="28" spans="2:7" x14ac:dyDescent="0.25">
      <c r="B28" s="141" t="s">
        <v>90</v>
      </c>
      <c r="C28" s="142" t="s">
        <v>91</v>
      </c>
      <c r="D28" s="143">
        <v>8</v>
      </c>
      <c r="E28" s="142" t="s">
        <v>92</v>
      </c>
      <c r="F28" s="144">
        <v>25000</v>
      </c>
      <c r="G28" s="144">
        <f t="shared" si="0"/>
        <v>200000</v>
      </c>
    </row>
    <row r="29" spans="2:7" x14ac:dyDescent="0.25">
      <c r="B29" s="141" t="s">
        <v>94</v>
      </c>
      <c r="C29" s="142" t="s">
        <v>20</v>
      </c>
      <c r="D29" s="145">
        <v>5</v>
      </c>
      <c r="E29" s="142" t="s">
        <v>99</v>
      </c>
      <c r="F29" s="144">
        <v>25000</v>
      </c>
      <c r="G29" s="144">
        <f t="shared" si="0"/>
        <v>125000</v>
      </c>
    </row>
    <row r="30" spans="2:7" x14ac:dyDescent="0.25">
      <c r="B30" s="141" t="s">
        <v>100</v>
      </c>
      <c r="C30" s="142" t="s">
        <v>20</v>
      </c>
      <c r="D30" s="143">
        <v>4</v>
      </c>
      <c r="E30" s="142" t="s">
        <v>101</v>
      </c>
      <c r="F30" s="144">
        <v>25000</v>
      </c>
      <c r="G30" s="144">
        <f t="shared" si="0"/>
        <v>100000</v>
      </c>
    </row>
    <row r="31" spans="2:7" ht="18" customHeight="1" x14ac:dyDescent="0.25">
      <c r="B31" s="141" t="s">
        <v>102</v>
      </c>
      <c r="C31" s="142" t="s">
        <v>20</v>
      </c>
      <c r="D31" s="145">
        <v>6</v>
      </c>
      <c r="E31" s="142" t="s">
        <v>104</v>
      </c>
      <c r="F31" s="144">
        <v>25000</v>
      </c>
      <c r="G31" s="144">
        <f t="shared" si="0"/>
        <v>150000</v>
      </c>
    </row>
    <row r="32" spans="2:7" x14ac:dyDescent="0.25">
      <c r="B32" s="141" t="s">
        <v>103</v>
      </c>
      <c r="C32" s="142" t="s">
        <v>20</v>
      </c>
      <c r="D32" s="143">
        <v>4</v>
      </c>
      <c r="E32" s="142" t="s">
        <v>105</v>
      </c>
      <c r="F32" s="144">
        <v>25000</v>
      </c>
      <c r="G32" s="144">
        <f t="shared" si="0"/>
        <v>100000</v>
      </c>
    </row>
    <row r="33" spans="2:7" x14ac:dyDescent="0.25">
      <c r="B33" s="141" t="s">
        <v>106</v>
      </c>
      <c r="C33" s="142" t="s">
        <v>108</v>
      </c>
      <c r="D33" s="144">
        <v>3000</v>
      </c>
      <c r="E33" s="142" t="s">
        <v>107</v>
      </c>
      <c r="F33" s="144">
        <v>150</v>
      </c>
      <c r="G33" s="144">
        <f t="shared" si="0"/>
        <v>450000</v>
      </c>
    </row>
    <row r="34" spans="2:7" ht="18" customHeight="1" x14ac:dyDescent="0.25">
      <c r="B34" s="146" t="s">
        <v>94</v>
      </c>
      <c r="C34" s="147" t="s">
        <v>20</v>
      </c>
      <c r="D34" s="148">
        <v>4</v>
      </c>
      <c r="E34" s="147" t="s">
        <v>99</v>
      </c>
      <c r="F34" s="149">
        <v>25000</v>
      </c>
      <c r="G34" s="149">
        <f>D34*F34</f>
        <v>100000</v>
      </c>
    </row>
    <row r="35" spans="2:7" ht="16.5" customHeight="1" thickBot="1" x14ac:dyDescent="0.3">
      <c r="B35" s="146" t="s">
        <v>93</v>
      </c>
      <c r="C35" s="147" t="s">
        <v>20</v>
      </c>
      <c r="D35" s="148">
        <v>4</v>
      </c>
      <c r="E35" s="147" t="s">
        <v>92</v>
      </c>
      <c r="F35" s="149">
        <v>25000</v>
      </c>
      <c r="G35" s="149">
        <f t="shared" si="0"/>
        <v>100000</v>
      </c>
    </row>
    <row r="36" spans="2:7" ht="15.75" thickBot="1" x14ac:dyDescent="0.3">
      <c r="B36" s="174" t="s">
        <v>21</v>
      </c>
      <c r="C36" s="175"/>
      <c r="D36" s="176"/>
      <c r="E36" s="176"/>
      <c r="F36" s="177"/>
      <c r="G36" s="170">
        <f>G23+G24+G25+G26+G27+G28+G29+G30+G31+G32+G33+G34+G35</f>
        <v>1877750</v>
      </c>
    </row>
    <row r="37" spans="2:7" ht="15.75" thickBot="1" x14ac:dyDescent="0.3">
      <c r="B37" s="173"/>
      <c r="C37" s="99"/>
      <c r="D37" s="99"/>
      <c r="E37" s="99"/>
      <c r="F37" s="101"/>
      <c r="G37" s="102"/>
    </row>
    <row r="38" spans="2:7" ht="15.75" thickBot="1" x14ac:dyDescent="0.3">
      <c r="B38" s="168" t="s">
        <v>22</v>
      </c>
      <c r="C38" s="166"/>
      <c r="D38" s="25"/>
      <c r="E38" s="25"/>
      <c r="F38" s="26"/>
      <c r="G38" s="91"/>
    </row>
    <row r="39" spans="2:7" x14ac:dyDescent="0.25">
      <c r="B39" s="167" t="s">
        <v>14</v>
      </c>
      <c r="C39" s="28" t="s">
        <v>15</v>
      </c>
      <c r="D39" s="28" t="s">
        <v>16</v>
      </c>
      <c r="E39" s="27" t="s">
        <v>61</v>
      </c>
      <c r="F39" s="28" t="s">
        <v>18</v>
      </c>
      <c r="G39" s="27" t="s">
        <v>19</v>
      </c>
    </row>
    <row r="40" spans="2:7" x14ac:dyDescent="0.25">
      <c r="B40" s="29"/>
      <c r="C40" s="30" t="s">
        <v>61</v>
      </c>
      <c r="D40" s="30" t="s">
        <v>61</v>
      </c>
      <c r="E40" s="30" t="s">
        <v>61</v>
      </c>
      <c r="F40" s="77" t="s">
        <v>61</v>
      </c>
      <c r="G40" s="110"/>
    </row>
    <row r="41" spans="2:7" x14ac:dyDescent="0.25">
      <c r="B41" s="31" t="s">
        <v>23</v>
      </c>
      <c r="C41" s="32"/>
      <c r="D41" s="32"/>
      <c r="E41" s="32"/>
      <c r="F41" s="33"/>
      <c r="G41" s="111"/>
    </row>
    <row r="42" spans="2:7" ht="15.75" thickBot="1" x14ac:dyDescent="0.3">
      <c r="B42" s="52"/>
      <c r="C42" s="35"/>
      <c r="D42" s="35"/>
      <c r="E42" s="35"/>
      <c r="F42" s="36"/>
      <c r="G42" s="92"/>
    </row>
    <row r="43" spans="2:7" ht="15.75" thickBot="1" x14ac:dyDescent="0.3">
      <c r="B43" s="185" t="s">
        <v>24</v>
      </c>
      <c r="C43" s="192"/>
      <c r="D43" s="193"/>
      <c r="E43" s="193"/>
      <c r="F43" s="187"/>
      <c r="G43" s="188"/>
    </row>
    <row r="44" spans="2:7" ht="15.75" thickBot="1" x14ac:dyDescent="0.3">
      <c r="B44" s="223" t="s">
        <v>14</v>
      </c>
      <c r="C44" s="224" t="s">
        <v>15</v>
      </c>
      <c r="D44" s="224" t="s">
        <v>16</v>
      </c>
      <c r="E44" s="224" t="s">
        <v>17</v>
      </c>
      <c r="F44" s="199" t="s">
        <v>18</v>
      </c>
      <c r="G44" s="225" t="s">
        <v>19</v>
      </c>
    </row>
    <row r="45" spans="2:7" x14ac:dyDescent="0.25">
      <c r="B45" s="234" t="s">
        <v>67</v>
      </c>
      <c r="C45" s="235" t="s">
        <v>25</v>
      </c>
      <c r="D45" s="236">
        <v>1</v>
      </c>
      <c r="E45" s="235" t="s">
        <v>110</v>
      </c>
      <c r="F45" s="237">
        <v>30000</v>
      </c>
      <c r="G45" s="237">
        <f t="shared" ref="G45:G48" si="1">D45*F45</f>
        <v>30000</v>
      </c>
    </row>
    <row r="46" spans="2:7" ht="18.75" customHeight="1" x14ac:dyDescent="0.25">
      <c r="B46" s="150" t="s">
        <v>60</v>
      </c>
      <c r="C46" s="18" t="s">
        <v>25</v>
      </c>
      <c r="D46" s="79">
        <v>5</v>
      </c>
      <c r="E46" s="18" t="s">
        <v>99</v>
      </c>
      <c r="F46" s="108">
        <v>30000</v>
      </c>
      <c r="G46" s="108">
        <f t="shared" si="1"/>
        <v>150000</v>
      </c>
    </row>
    <row r="47" spans="2:7" x14ac:dyDescent="0.25">
      <c r="B47" s="150" t="s">
        <v>109</v>
      </c>
      <c r="C47" s="18" t="s">
        <v>25</v>
      </c>
      <c r="D47" s="79">
        <v>5</v>
      </c>
      <c r="E47" s="18" t="s">
        <v>111</v>
      </c>
      <c r="F47" s="108">
        <v>30000</v>
      </c>
      <c r="G47" s="108">
        <f t="shared" si="1"/>
        <v>150000</v>
      </c>
    </row>
    <row r="48" spans="2:7" ht="15.75" thickBot="1" x14ac:dyDescent="0.3">
      <c r="B48" s="227" t="s">
        <v>112</v>
      </c>
      <c r="C48" s="228" t="s">
        <v>25</v>
      </c>
      <c r="D48" s="229">
        <v>10</v>
      </c>
      <c r="E48" s="228" t="s">
        <v>84</v>
      </c>
      <c r="F48" s="169">
        <v>30000</v>
      </c>
      <c r="G48" s="169">
        <f t="shared" si="1"/>
        <v>300000</v>
      </c>
    </row>
    <row r="49" spans="2:7" ht="15.75" thickBot="1" x14ac:dyDescent="0.3">
      <c r="B49" s="230" t="s">
        <v>26</v>
      </c>
      <c r="C49" s="231"/>
      <c r="D49" s="231"/>
      <c r="E49" s="231"/>
      <c r="F49" s="233"/>
      <c r="G49" s="170">
        <f>G45+G46+G47+G48</f>
        <v>630000</v>
      </c>
    </row>
    <row r="50" spans="2:7" ht="15.75" thickBot="1" x14ac:dyDescent="0.3">
      <c r="B50" s="173"/>
      <c r="C50" s="99"/>
      <c r="D50" s="99"/>
      <c r="E50" s="99"/>
      <c r="F50" s="101"/>
      <c r="G50" s="102"/>
    </row>
    <row r="51" spans="2:7" ht="15.75" thickBot="1" x14ac:dyDescent="0.3">
      <c r="B51" s="185" t="s">
        <v>27</v>
      </c>
      <c r="C51" s="192"/>
      <c r="D51" s="193"/>
      <c r="E51" s="193"/>
      <c r="F51" s="187"/>
      <c r="G51" s="188"/>
    </row>
    <row r="52" spans="2:7" ht="24.75" thickBot="1" x14ac:dyDescent="0.3">
      <c r="B52" s="198" t="s">
        <v>28</v>
      </c>
      <c r="C52" s="199" t="s">
        <v>29</v>
      </c>
      <c r="D52" s="199" t="s">
        <v>30</v>
      </c>
      <c r="E52" s="199" t="s">
        <v>17</v>
      </c>
      <c r="F52" s="199" t="s">
        <v>18</v>
      </c>
      <c r="G52" s="200" t="s">
        <v>19</v>
      </c>
    </row>
    <row r="53" spans="2:7" x14ac:dyDescent="0.25">
      <c r="B53" s="194" t="s">
        <v>62</v>
      </c>
      <c r="C53" s="195"/>
      <c r="D53" s="196"/>
      <c r="E53" s="195"/>
      <c r="F53" s="197"/>
      <c r="G53" s="197" t="s">
        <v>61</v>
      </c>
    </row>
    <row r="54" spans="2:7" x14ac:dyDescent="0.25">
      <c r="B54" s="84" t="s">
        <v>63</v>
      </c>
      <c r="C54" s="81" t="s">
        <v>68</v>
      </c>
      <c r="D54" s="81">
        <v>150</v>
      </c>
      <c r="E54" s="81" t="s">
        <v>124</v>
      </c>
      <c r="F54" s="83">
        <v>800</v>
      </c>
      <c r="G54" s="83">
        <f t="shared" ref="G54:G59" si="2">D54*F54</f>
        <v>120000</v>
      </c>
    </row>
    <row r="55" spans="2:7" x14ac:dyDescent="0.25">
      <c r="B55" s="84" t="s">
        <v>113</v>
      </c>
      <c r="C55" s="80" t="s">
        <v>68</v>
      </c>
      <c r="D55" s="82">
        <v>100</v>
      </c>
      <c r="E55" s="80" t="s">
        <v>76</v>
      </c>
      <c r="F55" s="83">
        <v>650</v>
      </c>
      <c r="G55" s="83">
        <f t="shared" si="2"/>
        <v>65000</v>
      </c>
    </row>
    <row r="56" spans="2:7" x14ac:dyDescent="0.25">
      <c r="B56" s="84" t="s">
        <v>69</v>
      </c>
      <c r="C56" s="81" t="s">
        <v>68</v>
      </c>
      <c r="D56" s="81">
        <v>150</v>
      </c>
      <c r="E56" s="81" t="s">
        <v>123</v>
      </c>
      <c r="F56" s="83">
        <v>1200</v>
      </c>
      <c r="G56" s="83">
        <f t="shared" si="2"/>
        <v>180000</v>
      </c>
    </row>
    <row r="57" spans="2:7" x14ac:dyDescent="0.25">
      <c r="B57" s="117" t="s">
        <v>64</v>
      </c>
      <c r="C57" s="80"/>
      <c r="D57" s="82"/>
      <c r="E57" s="80"/>
      <c r="F57" s="83"/>
      <c r="G57" s="83" t="s">
        <v>61</v>
      </c>
    </row>
    <row r="58" spans="2:7" x14ac:dyDescent="0.25">
      <c r="B58" s="84" t="s">
        <v>70</v>
      </c>
      <c r="C58" s="80" t="s">
        <v>72</v>
      </c>
      <c r="D58" s="82">
        <v>1</v>
      </c>
      <c r="E58" s="80" t="s">
        <v>71</v>
      </c>
      <c r="F58" s="83">
        <v>62000</v>
      </c>
      <c r="G58" s="83">
        <f t="shared" si="2"/>
        <v>62000</v>
      </c>
    </row>
    <row r="59" spans="2:7" x14ac:dyDescent="0.25">
      <c r="B59" s="84" t="s">
        <v>114</v>
      </c>
      <c r="C59" s="80" t="s">
        <v>68</v>
      </c>
      <c r="D59" s="82">
        <v>0.5</v>
      </c>
      <c r="E59" s="80" t="s">
        <v>115</v>
      </c>
      <c r="F59" s="83">
        <v>150000</v>
      </c>
      <c r="G59" s="83">
        <f t="shared" si="2"/>
        <v>75000</v>
      </c>
    </row>
    <row r="60" spans="2:7" x14ac:dyDescent="0.25">
      <c r="B60" s="117" t="s">
        <v>116</v>
      </c>
      <c r="C60" s="80"/>
      <c r="D60" s="82"/>
      <c r="E60" s="80"/>
      <c r="F60" s="83"/>
      <c r="G60" s="83"/>
    </row>
    <row r="61" spans="2:7" x14ac:dyDescent="0.25">
      <c r="B61" s="84" t="s">
        <v>117</v>
      </c>
      <c r="C61" s="80" t="s">
        <v>72</v>
      </c>
      <c r="D61" s="82">
        <v>1</v>
      </c>
      <c r="E61" s="80" t="s">
        <v>66</v>
      </c>
      <c r="F61" s="83">
        <v>45000</v>
      </c>
      <c r="G61" s="83">
        <v>45000</v>
      </c>
    </row>
    <row r="62" spans="2:7" x14ac:dyDescent="0.25">
      <c r="B62" s="117" t="s">
        <v>118</v>
      </c>
      <c r="C62" s="80"/>
      <c r="D62" s="82"/>
      <c r="E62" s="80"/>
      <c r="F62" s="83"/>
      <c r="G62" s="83"/>
    </row>
    <row r="63" spans="2:7" ht="15.75" thickBot="1" x14ac:dyDescent="0.3">
      <c r="B63" s="201" t="s">
        <v>119</v>
      </c>
      <c r="C63" s="202" t="s">
        <v>72</v>
      </c>
      <c r="D63" s="203">
        <v>2</v>
      </c>
      <c r="E63" s="202" t="s">
        <v>120</v>
      </c>
      <c r="F63" s="171">
        <v>80000</v>
      </c>
      <c r="G63" s="83">
        <f>(D63*F63)</f>
        <v>160000</v>
      </c>
    </row>
    <row r="64" spans="2:7" ht="15.75" thickBot="1" x14ac:dyDescent="0.3">
      <c r="B64" s="204" t="s">
        <v>31</v>
      </c>
      <c r="C64" s="205"/>
      <c r="D64" s="205"/>
      <c r="E64" s="205"/>
      <c r="F64" s="206"/>
      <c r="G64" s="172">
        <f>SUM(G54:G63)</f>
        <v>707000</v>
      </c>
    </row>
    <row r="65" spans="2:7" ht="15.75" thickBot="1" x14ac:dyDescent="0.3">
      <c r="B65" s="173"/>
      <c r="C65" s="99"/>
      <c r="D65" s="99"/>
      <c r="E65" s="100"/>
      <c r="F65" s="101"/>
      <c r="G65" s="102"/>
    </row>
    <row r="66" spans="2:7" ht="15.75" thickBot="1" x14ac:dyDescent="0.3">
      <c r="B66" s="185" t="s">
        <v>32</v>
      </c>
      <c r="C66" s="192"/>
      <c r="D66" s="193"/>
      <c r="E66" s="193"/>
      <c r="F66" s="187"/>
      <c r="G66" s="188"/>
    </row>
    <row r="67" spans="2:7" ht="24.75" thickBot="1" x14ac:dyDescent="0.3">
      <c r="B67" s="223" t="s">
        <v>33</v>
      </c>
      <c r="C67" s="199" t="s">
        <v>29</v>
      </c>
      <c r="D67" s="199" t="s">
        <v>30</v>
      </c>
      <c r="E67" s="224" t="s">
        <v>17</v>
      </c>
      <c r="F67" s="199" t="s">
        <v>18</v>
      </c>
      <c r="G67" s="225" t="s">
        <v>19</v>
      </c>
    </row>
    <row r="68" spans="2:7" x14ac:dyDescent="0.25">
      <c r="B68" s="221" t="s">
        <v>61</v>
      </c>
      <c r="C68" s="222" t="s">
        <v>61</v>
      </c>
      <c r="D68" s="222" t="s">
        <v>61</v>
      </c>
      <c r="E68" s="195" t="s">
        <v>61</v>
      </c>
      <c r="F68" s="197" t="s">
        <v>61</v>
      </c>
      <c r="G68" s="197"/>
    </row>
    <row r="69" spans="2:7" x14ac:dyDescent="0.25">
      <c r="B69" s="39" t="s">
        <v>34</v>
      </c>
      <c r="C69" s="40"/>
      <c r="D69" s="40"/>
      <c r="E69" s="98"/>
      <c r="F69" s="41"/>
      <c r="G69" s="113"/>
    </row>
    <row r="70" spans="2:7" ht="15.75" thickBot="1" x14ac:dyDescent="0.3">
      <c r="B70" s="52"/>
      <c r="C70" s="52"/>
      <c r="D70" s="52"/>
      <c r="E70" s="52"/>
      <c r="F70" s="53"/>
      <c r="G70" s="93"/>
    </row>
    <row r="71" spans="2:7" x14ac:dyDescent="0.25">
      <c r="B71" s="163" t="s">
        <v>35</v>
      </c>
      <c r="C71" s="160"/>
      <c r="D71" s="154"/>
      <c r="E71" s="154"/>
      <c r="F71" s="213"/>
      <c r="G71" s="217">
        <f>G36+G41+G49+G64+G69</f>
        <v>3214750</v>
      </c>
    </row>
    <row r="72" spans="2:7" x14ac:dyDescent="0.25">
      <c r="B72" s="164" t="s">
        <v>36</v>
      </c>
      <c r="C72" s="161"/>
      <c r="D72" s="43"/>
      <c r="E72" s="43"/>
      <c r="F72" s="214"/>
      <c r="G72" s="218">
        <f>G71*0.05</f>
        <v>160737.5</v>
      </c>
    </row>
    <row r="73" spans="2:7" x14ac:dyDescent="0.25">
      <c r="B73" s="165" t="s">
        <v>37</v>
      </c>
      <c r="C73" s="162"/>
      <c r="D73" s="42"/>
      <c r="E73" s="42"/>
      <c r="F73" s="215"/>
      <c r="G73" s="219">
        <f>G72+G71</f>
        <v>3375487.5</v>
      </c>
    </row>
    <row r="74" spans="2:7" ht="15.75" thickBot="1" x14ac:dyDescent="0.3">
      <c r="B74" s="207" t="s">
        <v>38</v>
      </c>
      <c r="C74" s="208"/>
      <c r="D74" s="209"/>
      <c r="E74" s="209"/>
      <c r="F74" s="216"/>
      <c r="G74" s="220">
        <f>G14</f>
        <v>4500000</v>
      </c>
    </row>
    <row r="75" spans="2:7" ht="15.75" thickBot="1" x14ac:dyDescent="0.3">
      <c r="B75" s="168" t="s">
        <v>39</v>
      </c>
      <c r="C75" s="210"/>
      <c r="D75" s="211"/>
      <c r="E75" s="211"/>
      <c r="F75" s="212"/>
      <c r="G75" s="152">
        <f>G74-G73</f>
        <v>1124512.5</v>
      </c>
    </row>
    <row r="76" spans="2:7" x14ac:dyDescent="0.25">
      <c r="B76" s="50" t="s">
        <v>40</v>
      </c>
      <c r="C76" s="51"/>
      <c r="D76" s="51"/>
      <c r="E76" s="51"/>
      <c r="F76" s="51"/>
      <c r="G76" s="94"/>
    </row>
    <row r="77" spans="2:7" ht="15.75" thickBot="1" x14ac:dyDescent="0.3">
      <c r="B77" s="54"/>
      <c r="C77" s="51"/>
      <c r="D77" s="51"/>
      <c r="E77" s="51"/>
      <c r="F77" s="51"/>
      <c r="G77" s="94"/>
    </row>
    <row r="78" spans="2:7" x14ac:dyDescent="0.25">
      <c r="B78" s="65" t="s">
        <v>41</v>
      </c>
      <c r="C78" s="66"/>
      <c r="D78" s="66"/>
      <c r="E78" s="66"/>
      <c r="F78" s="67"/>
      <c r="G78" s="94"/>
    </row>
    <row r="79" spans="2:7" x14ac:dyDescent="0.25">
      <c r="B79" s="68" t="s">
        <v>42</v>
      </c>
      <c r="C79" s="48"/>
      <c r="D79" s="48"/>
      <c r="E79" s="48"/>
      <c r="F79" s="69"/>
      <c r="G79" s="94"/>
    </row>
    <row r="80" spans="2:7" x14ac:dyDescent="0.25">
      <c r="B80" s="68" t="s">
        <v>43</v>
      </c>
      <c r="C80" s="48"/>
      <c r="D80" s="48"/>
      <c r="E80" s="48"/>
      <c r="F80" s="69"/>
      <c r="G80" s="94"/>
    </row>
    <row r="81" spans="2:7" x14ac:dyDescent="0.25">
      <c r="B81" s="68" t="s">
        <v>44</v>
      </c>
      <c r="C81" s="48"/>
      <c r="D81" s="48"/>
      <c r="E81" s="48"/>
      <c r="F81" s="69"/>
      <c r="G81" s="94"/>
    </row>
    <row r="82" spans="2:7" x14ac:dyDescent="0.25">
      <c r="B82" s="68" t="s">
        <v>45</v>
      </c>
      <c r="C82" s="48"/>
      <c r="D82" s="48"/>
      <c r="E82" s="48"/>
      <c r="F82" s="69"/>
      <c r="G82" s="94"/>
    </row>
    <row r="83" spans="2:7" x14ac:dyDescent="0.25">
      <c r="B83" s="68" t="s">
        <v>46</v>
      </c>
      <c r="C83" s="48"/>
      <c r="D83" s="48"/>
      <c r="E83" s="48"/>
      <c r="F83" s="69"/>
      <c r="G83" s="94"/>
    </row>
    <row r="84" spans="2:7" ht="15.75" thickBot="1" x14ac:dyDescent="0.3">
      <c r="B84" s="70" t="s">
        <v>47</v>
      </c>
      <c r="C84" s="71"/>
      <c r="D84" s="71"/>
      <c r="E84" s="71"/>
      <c r="F84" s="72"/>
      <c r="G84" s="94"/>
    </row>
    <row r="85" spans="2:7" x14ac:dyDescent="0.25">
      <c r="B85" s="63"/>
      <c r="C85" s="48"/>
      <c r="D85" s="48"/>
      <c r="E85" s="48"/>
      <c r="F85" s="48"/>
      <c r="G85" s="94"/>
    </row>
    <row r="86" spans="2:7" ht="15.75" thickBot="1" x14ac:dyDescent="0.3">
      <c r="B86" s="259" t="s">
        <v>48</v>
      </c>
      <c r="C86" s="260"/>
      <c r="D86" s="62"/>
      <c r="E86" s="44"/>
      <c r="F86" s="44"/>
      <c r="G86" s="94"/>
    </row>
    <row r="87" spans="2:7" x14ac:dyDescent="0.25">
      <c r="B87" s="56" t="s">
        <v>33</v>
      </c>
      <c r="C87" s="114" t="s">
        <v>49</v>
      </c>
      <c r="D87" s="115" t="s">
        <v>50</v>
      </c>
      <c r="E87" s="44"/>
      <c r="F87" s="44"/>
      <c r="G87" s="94"/>
    </row>
    <row r="88" spans="2:7" x14ac:dyDescent="0.25">
      <c r="B88" s="57" t="s">
        <v>51</v>
      </c>
      <c r="C88" s="45">
        <f>G36</f>
        <v>1877750</v>
      </c>
      <c r="D88" s="58">
        <f>(C88/C94)</f>
        <v>0.55629001736786166</v>
      </c>
      <c r="E88" s="44"/>
      <c r="F88" s="44"/>
      <c r="G88" s="94"/>
    </row>
    <row r="89" spans="2:7" x14ac:dyDescent="0.25">
      <c r="B89" s="57" t="s">
        <v>52</v>
      </c>
      <c r="C89" s="45">
        <f>G41</f>
        <v>0</v>
      </c>
      <c r="D89" s="58">
        <v>0</v>
      </c>
      <c r="E89" s="44"/>
      <c r="F89" s="44"/>
      <c r="G89" s="94"/>
    </row>
    <row r="90" spans="2:7" x14ac:dyDescent="0.25">
      <c r="B90" s="57" t="s">
        <v>53</v>
      </c>
      <c r="C90" s="45">
        <f>G49</f>
        <v>630000</v>
      </c>
      <c r="D90" s="58">
        <f>(C90/C94)</f>
        <v>0.18663970759779144</v>
      </c>
      <c r="E90" s="44"/>
      <c r="F90" s="44"/>
      <c r="G90" s="94"/>
    </row>
    <row r="91" spans="2:7" x14ac:dyDescent="0.25">
      <c r="B91" s="57" t="s">
        <v>28</v>
      </c>
      <c r="C91" s="45">
        <f>G64</f>
        <v>707000</v>
      </c>
      <c r="D91" s="58">
        <f>(C91/C94)</f>
        <v>0.20945122741529928</v>
      </c>
      <c r="E91" s="44"/>
      <c r="F91" s="44"/>
      <c r="G91" s="94"/>
    </row>
    <row r="92" spans="2:7" x14ac:dyDescent="0.25">
      <c r="B92" s="57" t="s">
        <v>54</v>
      </c>
      <c r="C92" s="46">
        <f>G69</f>
        <v>0</v>
      </c>
      <c r="D92" s="58">
        <f>(C92/C94)</f>
        <v>0</v>
      </c>
      <c r="E92" s="47"/>
      <c r="F92" s="47"/>
      <c r="G92" s="94"/>
    </row>
    <row r="93" spans="2:7" x14ac:dyDescent="0.25">
      <c r="B93" s="57" t="s">
        <v>55</v>
      </c>
      <c r="C93" s="46">
        <f>G72</f>
        <v>160737.5</v>
      </c>
      <c r="D93" s="58">
        <f>(C93/C94)</f>
        <v>4.7619047619047616E-2</v>
      </c>
      <c r="E93" s="47"/>
      <c r="F93" s="47"/>
      <c r="G93" s="94"/>
    </row>
    <row r="94" spans="2:7" ht="15.75" thickBot="1" x14ac:dyDescent="0.3">
      <c r="B94" s="59" t="s">
        <v>56</v>
      </c>
      <c r="C94" s="60">
        <f>SUM(C88:C93)</f>
        <v>3375487.5</v>
      </c>
      <c r="D94" s="61">
        <f>SUM(D88:D93)</f>
        <v>1</v>
      </c>
      <c r="E94" s="47"/>
      <c r="F94" s="47"/>
      <c r="G94" s="94"/>
    </row>
    <row r="95" spans="2:7" x14ac:dyDescent="0.25">
      <c r="B95" s="54"/>
      <c r="C95" s="51"/>
      <c r="D95" s="51"/>
      <c r="E95" s="51"/>
      <c r="F95" s="51"/>
      <c r="G95" s="94"/>
    </row>
    <row r="96" spans="2:7" ht="15.75" thickBot="1" x14ac:dyDescent="0.3">
      <c r="B96" s="55"/>
      <c r="C96" s="51"/>
      <c r="D96" s="51"/>
      <c r="E96" s="51"/>
      <c r="F96" s="51"/>
      <c r="G96" s="94"/>
    </row>
    <row r="97" spans="1:255" ht="15.75" thickBot="1" x14ac:dyDescent="0.3">
      <c r="B97" s="276" t="s">
        <v>75</v>
      </c>
      <c r="C97" s="277"/>
      <c r="D97" s="277"/>
      <c r="E97" s="278"/>
      <c r="F97" s="47"/>
      <c r="G97" s="94"/>
    </row>
    <row r="98" spans="1:255" s="253" customFormat="1" ht="12" customHeight="1" thickBot="1" x14ac:dyDescent="0.3">
      <c r="A98" s="248"/>
      <c r="B98" s="249"/>
      <c r="C98" s="249" t="s">
        <v>127</v>
      </c>
      <c r="D98" s="249" t="s">
        <v>128</v>
      </c>
      <c r="E98" s="249" t="s">
        <v>129</v>
      </c>
      <c r="F98" s="250"/>
      <c r="G98" s="251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  <c r="II98" s="252"/>
      <c r="IJ98" s="252"/>
      <c r="IK98" s="252"/>
      <c r="IL98" s="252"/>
      <c r="IM98" s="252"/>
      <c r="IN98" s="252"/>
      <c r="IO98" s="252"/>
      <c r="IP98" s="252"/>
      <c r="IQ98" s="252"/>
      <c r="IR98" s="252"/>
      <c r="IS98" s="252"/>
      <c r="IT98" s="252"/>
      <c r="IU98" s="252"/>
    </row>
    <row r="99" spans="1:255" x14ac:dyDescent="0.25">
      <c r="B99" s="74" t="s">
        <v>130</v>
      </c>
      <c r="C99" s="107">
        <v>2500</v>
      </c>
      <c r="D99" s="107">
        <v>3000</v>
      </c>
      <c r="E99" s="107">
        <v>3500</v>
      </c>
      <c r="F99" s="73"/>
      <c r="G99" s="95"/>
    </row>
    <row r="100" spans="1:255" ht="15.75" thickBot="1" x14ac:dyDescent="0.3">
      <c r="B100" s="59" t="s">
        <v>74</v>
      </c>
      <c r="C100" s="60">
        <f>(G73/C99)</f>
        <v>1350.1949999999999</v>
      </c>
      <c r="D100" s="60">
        <f>(G73/D99)</f>
        <v>1125.1624999999999</v>
      </c>
      <c r="E100" s="75">
        <f>(G73/E99)</f>
        <v>964.42499999999995</v>
      </c>
      <c r="F100" s="73"/>
      <c r="G100" s="95"/>
    </row>
    <row r="101" spans="1:255" x14ac:dyDescent="0.25">
      <c r="B101" s="64" t="s">
        <v>57</v>
      </c>
      <c r="C101" s="48"/>
      <c r="D101" s="48"/>
      <c r="E101" s="48"/>
      <c r="F101" s="48"/>
      <c r="G101" s="96"/>
    </row>
  </sheetData>
  <mergeCells count="5">
    <mergeCell ref="E10:F11"/>
    <mergeCell ref="E12:F12"/>
    <mergeCell ref="B19:G19"/>
    <mergeCell ref="B86:C86"/>
    <mergeCell ref="B97:E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Nogales Chandler </vt:lpstr>
      <vt:lpstr>Nogales Serr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2023-05-03T14:53:14Z</dcterms:modified>
</cp:coreProperties>
</file>