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illapel 2023\"/>
    </mc:Choice>
  </mc:AlternateContent>
  <bookViews>
    <workbookView xWindow="0" yWindow="0" windowWidth="24000" windowHeight="9630" tabRatio="918"/>
  </bookViews>
  <sheets>
    <sheet name="Nogales Serr" sheetId="4" r:id="rId1"/>
  </sheets>
  <definedNames>
    <definedName name="_xlnm.Print_Area" localSheetId="0">'Nogales Serr'!$A$1:$H$96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4" i="4" l="1"/>
  <c r="G61" i="4"/>
  <c r="G62" i="4"/>
  <c r="G63" i="4" l="1"/>
  <c r="G65" i="4" s="1"/>
  <c r="D94" i="4" l="1"/>
  <c r="C85" i="4"/>
  <c r="C88" i="4"/>
  <c r="G56" i="4"/>
  <c r="G55" i="4"/>
  <c r="G53" i="4"/>
  <c r="G52" i="4"/>
  <c r="G48" i="4"/>
  <c r="G46" i="4"/>
  <c r="G45" i="4"/>
  <c r="G44" i="4"/>
  <c r="G43" i="4"/>
  <c r="G42" i="4"/>
  <c r="G36" i="4"/>
  <c r="G35" i="4"/>
  <c r="G25" i="4"/>
  <c r="G24" i="4"/>
  <c r="G23" i="4"/>
  <c r="G22" i="4"/>
  <c r="G21" i="4"/>
  <c r="G12" i="4"/>
  <c r="G70" i="4" s="1"/>
  <c r="G37" i="4" l="1"/>
  <c r="C86" i="4" s="1"/>
  <c r="G26" i="4"/>
  <c r="C84" i="4" s="1"/>
  <c r="G57" i="4"/>
  <c r="C87" i="4" s="1"/>
  <c r="G67" i="4" l="1"/>
  <c r="G68" i="4" s="1"/>
  <c r="G69" i="4" s="1"/>
  <c r="C89" i="4" l="1"/>
  <c r="C90" i="4" s="1"/>
  <c r="E95" i="4"/>
  <c r="D95" i="4"/>
  <c r="C95" i="4"/>
  <c r="G71" i="4"/>
  <c r="D87" i="4" l="1"/>
  <c r="D86" i="4"/>
  <c r="D88" i="4"/>
  <c r="D84" i="4"/>
  <c r="D89" i="4"/>
  <c r="D90" i="4" l="1"/>
</calcChain>
</file>

<file path=xl/sharedStrings.xml><?xml version="1.0" encoding="utf-8"?>
<sst xmlns="http://schemas.openxmlformats.org/spreadsheetml/2006/main" count="164" uniqueCount="119">
  <si>
    <t>RUBRO O CULTIVO</t>
  </si>
  <si>
    <t>Nogal (año 5)</t>
  </si>
  <si>
    <t>RENDIMIENTO (Kg/ha)</t>
  </si>
  <si>
    <t>VARIEDAD</t>
  </si>
  <si>
    <t>FECHA ESTIMADA  PRECIO VENTA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</si>
  <si>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</si>
  <si>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</si>
  <si>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</si>
  <si>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</si>
  <si>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</si>
  <si>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</si>
  <si>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</si>
  <si>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Illapel</t>
  </si>
  <si>
    <t>DESTINO PRODUCCION</t>
  </si>
  <si>
    <t>COMUNA/LOCALIDAD</t>
  </si>
  <si>
    <t>Todas las comunas</t>
  </si>
  <si>
    <t>FECHA DE COSECHA</t>
  </si>
  <si>
    <t>Mayo</t>
  </si>
  <si>
    <t>FECHA PRECIO INSUMOS</t>
  </si>
  <si>
    <t>CONTINGENCIA</t>
  </si>
  <si>
    <t>Helada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</si>
  <si>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</si>
  <si>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</si>
  <si>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</si>
  <si>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</si>
  <si>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</si>
  <si>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</si>
  <si>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</si>
  <si>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</si>
  <si>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de producción, sanidad y pintura de cortes</t>
  </si>
  <si>
    <t>JH</t>
  </si>
  <si>
    <t>Todo el año</t>
  </si>
  <si>
    <t>Aplicación de productos fitosanitarios</t>
  </si>
  <si>
    <t>Agosto - Marzo</t>
  </si>
  <si>
    <t>Agosto - Diciembre</t>
  </si>
  <si>
    <t>Subtotal Jornadas Hombre</t>
  </si>
  <si>
    <t>JORNADAS ANIMAL</t>
  </si>
  <si>
    <t xml:space="preserve"> </t>
  </si>
  <si>
    <t>Subtotal Jornadas Animal</t>
  </si>
  <si>
    <t>MAQUINARIA</t>
  </si>
  <si>
    <t>Maquinaria Aplicación de Agroquimico</t>
  </si>
  <si>
    <t>JM</t>
  </si>
  <si>
    <t>Agosto - Enero</t>
  </si>
  <si>
    <t>Maquinaria aplicación de herbicidas</t>
  </si>
  <si>
    <t>Octubre - Noviembre</t>
  </si>
  <si>
    <t>Subtotal Costo Maquinaria</t>
  </si>
  <si>
    <t>INSUMOS</t>
  </si>
  <si>
    <t>Insumos</t>
  </si>
  <si>
    <t>Unidad (Kg/l/u)</t>
  </si>
  <si>
    <t>Cantidad (Kg/l/u)</t>
  </si>
  <si>
    <t>FERTILIZANTE</t>
  </si>
  <si>
    <t xml:space="preserve">Ultrasol </t>
  </si>
  <si>
    <t>kg</t>
  </si>
  <si>
    <t xml:space="preserve">Septiembre - Abril </t>
  </si>
  <si>
    <t>Novatec 45</t>
  </si>
  <si>
    <t>Basfoliar Kelp</t>
  </si>
  <si>
    <t>Septiembre - Octubre</t>
  </si>
  <si>
    <t>HERBICIDA</t>
  </si>
  <si>
    <t>INSECTICIDA</t>
  </si>
  <si>
    <t>Intrepid</t>
  </si>
  <si>
    <t>Octubre - Enero</t>
  </si>
  <si>
    <t>REGULADORES DE CRECIMIENTO</t>
  </si>
  <si>
    <t>Cianamida Hidrogenada</t>
  </si>
  <si>
    <t>Agosto</t>
  </si>
  <si>
    <t>Subtotal Insumos</t>
  </si>
  <si>
    <t>OTROS</t>
  </si>
  <si>
    <t>Item</t>
  </si>
  <si>
    <t>Aliett 80 WP (Control phythoptora)</t>
  </si>
  <si>
    <t>Kg</t>
  </si>
  <si>
    <t>Octubre</t>
  </si>
  <si>
    <t>Humic Pam (retenedores de humedad)</t>
  </si>
  <si>
    <t>Octubre - Marzo</t>
  </si>
  <si>
    <t>Stuka Max (desinfección Bodega)</t>
  </si>
  <si>
    <t>Marzo - Abril</t>
  </si>
  <si>
    <t>Electricidad</t>
  </si>
  <si>
    <t>Kw/hora</t>
  </si>
  <si>
    <t>Todo El año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</si>
  <si>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</si>
  <si>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</si>
  <si>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</si>
  <si>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</si>
  <si>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</si>
  <si>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</si>
  <si>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</si>
  <si>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</si>
  <si>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</si>
  <si>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</si>
  <si>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</si>
  <si>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</si>
  <si>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</si>
  <si>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</si>
  <si>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</si>
  <si>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</si>
  <si>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</si>
  <si>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</si>
  <si>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</si>
  <si>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</si>
  <si>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</si>
  <si>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</si>
  <si>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</si>
  <si>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</si>
  <si>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 (kg/hà)</t>
  </si>
  <si>
    <t>Costo unitario ($/ kg) (*)</t>
  </si>
  <si>
    <t>(*): Este valor representa el valor mìnimo de venta del producto</t>
  </si>
  <si>
    <t>Serr</t>
  </si>
  <si>
    <t xml:space="preserve">MERCADO EXTERNO - INTERNO </t>
  </si>
  <si>
    <t xml:space="preserve">Mimic </t>
  </si>
  <si>
    <t>Retain (0.833Kg)</t>
  </si>
  <si>
    <t>Control de malezas</t>
  </si>
  <si>
    <t>Cosecha, selección, embalaje</t>
  </si>
  <si>
    <t>L</t>
  </si>
  <si>
    <t>Riegos y aplicación  de fertilizantes</t>
  </si>
  <si>
    <t xml:space="preserve">L </t>
  </si>
  <si>
    <t xml:space="preserve"> L</t>
  </si>
  <si>
    <t>MARZO 2023</t>
  </si>
  <si>
    <t>Poly Zn Anasac</t>
  </si>
  <si>
    <t>Glifosato 480 SL</t>
  </si>
  <si>
    <t>Humus de Lombriz Liquido</t>
  </si>
  <si>
    <t>2800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</si>
</sst>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;[Red]0"/>
    <numFmt numFmtId="168" formatCode="0.0;[Red]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b/>
      <sz val="14"/>
      <color rgb="FF0C3468"/>
      <name val="Arial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 applyNumberFormat="0" applyFill="0" applyBorder="0" applyProtection="0"/>
    <xf numFmtId="0" fontId="3" fillId="0" borderId="19"/>
    <xf numFmtId="0" fontId="3" fillId="0" borderId="19"/>
    <xf numFmtId="0" fontId="3" fillId="0" borderId="19"/>
  </cellStyleXfs>
  <cellXfs count="17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0" fillId="2" borderId="10" xfId="0" applyFill="1" applyBorder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0" borderId="19" xfId="0" applyNumberFormat="1" applyBorder="1"/>
    <xf numFmtId="166" fontId="1" fillId="2" borderId="6" xfId="0" applyNumberFormat="1" applyFont="1" applyFill="1" applyBorder="1" applyAlignment="1">
      <alignment horizontal="right" wrapText="1"/>
    </xf>
    <xf numFmtId="49" fontId="1" fillId="2" borderId="50" xfId="0" applyNumberFormat="1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0" fontId="1" fillId="2" borderId="50" xfId="0" applyNumberFormat="1" applyFont="1" applyFill="1" applyBorder="1" applyAlignment="1">
      <alignment horizontal="center"/>
    </xf>
    <xf numFmtId="3" fontId="1" fillId="2" borderId="50" xfId="0" applyNumberFormat="1" applyFont="1" applyFill="1" applyBorder="1" applyAlignment="1">
      <alignment horizontal="center"/>
    </xf>
    <xf numFmtId="49" fontId="1" fillId="2" borderId="50" xfId="0" applyNumberFormat="1" applyFont="1" applyFill="1" applyBorder="1" applyAlignment="1">
      <alignment horizontal="left"/>
    </xf>
    <xf numFmtId="166" fontId="1" fillId="2" borderId="6" xfId="0" applyNumberFormat="1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right"/>
    </xf>
    <xf numFmtId="49" fontId="4" fillId="2" borderId="50" xfId="0" applyNumberFormat="1" applyFont="1" applyFill="1" applyBorder="1" applyAlignment="1">
      <alignment horizontal="left"/>
    </xf>
    <xf numFmtId="49" fontId="6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/>
    </xf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3" fontId="1" fillId="2" borderId="18" xfId="0" applyNumberFormat="1" applyFont="1" applyFill="1" applyBorder="1" applyAlignment="1">
      <alignment horizontal="right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horizontal="right" vertical="center" wrapText="1"/>
    </xf>
    <xf numFmtId="49" fontId="2" fillId="3" borderId="50" xfId="0" applyNumberFormat="1" applyFont="1" applyFill="1" applyBorder="1" applyAlignment="1">
      <alignment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vertical="center"/>
    </xf>
    <xf numFmtId="3" fontId="2" fillId="3" borderId="50" xfId="0" applyNumberFormat="1" applyFont="1" applyFill="1" applyBorder="1" applyAlignment="1">
      <alignment horizontal="center" vertical="center"/>
    </xf>
    <xf numFmtId="0" fontId="1" fillId="2" borderId="52" xfId="0" applyFont="1" applyFill="1" applyBorder="1"/>
    <xf numFmtId="0" fontId="1" fillId="2" borderId="53" xfId="0" applyFont="1" applyFill="1" applyBorder="1"/>
    <xf numFmtId="0" fontId="1" fillId="2" borderId="53" xfId="0" applyFont="1" applyFill="1" applyBorder="1" applyAlignment="1">
      <alignment horizontal="center"/>
    </xf>
    <xf numFmtId="3" fontId="1" fillId="2" borderId="53" xfId="0" applyNumberFormat="1" applyFont="1" applyFill="1" applyBorder="1"/>
    <xf numFmtId="3" fontId="1" fillId="2" borderId="53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center" vertical="center"/>
    </xf>
    <xf numFmtId="0" fontId="1" fillId="2" borderId="22" xfId="0" applyFont="1" applyFill="1" applyBorder="1"/>
    <xf numFmtId="3" fontId="1" fillId="2" borderId="22" xfId="0" applyNumberFormat="1" applyFont="1" applyFill="1" applyBorder="1"/>
    <xf numFmtId="3" fontId="1" fillId="2" borderId="22" xfId="0" applyNumberFormat="1" applyFont="1" applyFill="1" applyBorder="1" applyAlignment="1">
      <alignment horizontal="right"/>
    </xf>
    <xf numFmtId="49" fontId="6" fillId="5" borderId="23" xfId="0" applyNumberFormat="1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164" fontId="6" fillId="5" borderId="25" xfId="0" applyNumberFormat="1" applyFont="1" applyFill="1" applyBorder="1" applyAlignment="1">
      <alignment vertical="center"/>
    </xf>
    <xf numFmtId="49" fontId="6" fillId="3" borderId="26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4" fontId="6" fillId="3" borderId="27" xfId="0" applyNumberFormat="1" applyFont="1" applyFill="1" applyBorder="1" applyAlignment="1">
      <alignment vertical="center"/>
    </xf>
    <xf numFmtId="49" fontId="6" fillId="5" borderId="26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4" fontId="6" fillId="5" borderId="27" xfId="0" applyNumberFormat="1" applyFont="1" applyFill="1" applyBorder="1" applyAlignment="1">
      <alignment vertical="center"/>
    </xf>
    <xf numFmtId="49" fontId="6" fillId="5" borderId="28" xfId="0" applyNumberFormat="1" applyFont="1" applyFill="1" applyBorder="1" applyAlignment="1">
      <alignment vertical="center"/>
    </xf>
    <xf numFmtId="0" fontId="6" fillId="5" borderId="29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164" fontId="6" fillId="2" borderId="19" xfId="0" applyNumberFormat="1" applyFont="1" applyFill="1" applyBorder="1" applyAlignment="1">
      <alignment horizontal="right" vertical="center"/>
    </xf>
    <xf numFmtId="0" fontId="1" fillId="2" borderId="19" xfId="0" applyFont="1" applyFill="1" applyBorder="1" applyAlignment="1">
      <alignment vertical="center"/>
    </xf>
    <xf numFmtId="49" fontId="4" fillId="2" borderId="40" xfId="0" applyNumberFormat="1" applyFont="1" applyFill="1" applyBorder="1" applyAlignment="1">
      <alignment vertical="center"/>
    </xf>
    <xf numFmtId="0" fontId="1" fillId="2" borderId="41" xfId="0" applyFont="1" applyFill="1" applyBorder="1"/>
    <xf numFmtId="0" fontId="1" fillId="2" borderId="42" xfId="0" applyFont="1" applyFill="1" applyBorder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/>
    <xf numFmtId="0" fontId="1" fillId="2" borderId="44" xfId="0" applyFont="1" applyFill="1" applyBorder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/>
    <xf numFmtId="0" fontId="1" fillId="2" borderId="47" xfId="0" applyFont="1" applyFill="1" applyBorder="1"/>
    <xf numFmtId="0" fontId="1" fillId="8" borderId="39" xfId="0" applyFont="1" applyFill="1" applyBorder="1"/>
    <xf numFmtId="0" fontId="1" fillId="6" borderId="19" xfId="0" applyFont="1" applyFill="1" applyBorder="1"/>
    <xf numFmtId="49" fontId="4" fillId="7" borderId="30" xfId="0" applyNumberFormat="1" applyFont="1" applyFill="1" applyBorder="1" applyAlignment="1">
      <alignment vertical="center"/>
    </xf>
    <xf numFmtId="49" fontId="4" fillId="7" borderId="20" xfId="0" applyNumberFormat="1" applyFont="1" applyFill="1" applyBorder="1" applyAlignment="1">
      <alignment horizontal="center" vertical="center"/>
    </xf>
    <xf numFmtId="49" fontId="1" fillId="7" borderId="31" xfId="0" applyNumberFormat="1" applyFont="1" applyFill="1" applyBorder="1" applyAlignment="1">
      <alignment horizontal="center"/>
    </xf>
    <xf numFmtId="49" fontId="4" fillId="2" borderId="32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33" xfId="0" applyNumberFormat="1" applyFont="1" applyFill="1" applyBorder="1"/>
    <xf numFmtId="165" fontId="4" fillId="2" borderId="6" xfId="0" applyNumberFormat="1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49" fontId="4" fillId="7" borderId="34" xfId="0" applyNumberFormat="1" applyFont="1" applyFill="1" applyBorder="1" applyAlignment="1">
      <alignment vertical="center"/>
    </xf>
    <xf numFmtId="165" fontId="4" fillId="7" borderId="35" xfId="0" applyNumberFormat="1" applyFont="1" applyFill="1" applyBorder="1" applyAlignment="1">
      <alignment vertical="center"/>
    </xf>
    <xf numFmtId="9" fontId="4" fillId="7" borderId="36" xfId="0" applyNumberFormat="1" applyFont="1" applyFill="1" applyBorder="1" applyAlignment="1">
      <alignment vertical="center"/>
    </xf>
    <xf numFmtId="49" fontId="4" fillId="7" borderId="48" xfId="0" applyNumberFormat="1" applyFont="1" applyFill="1" applyBorder="1" applyAlignment="1">
      <alignment vertical="center"/>
    </xf>
    <xf numFmtId="3" fontId="4" fillId="7" borderId="49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horizontal="right" vertical="center"/>
    </xf>
    <xf numFmtId="165" fontId="4" fillId="7" borderId="36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horizontal="right"/>
    </xf>
    <xf numFmtId="0" fontId="11" fillId="0" borderId="0" xfId="0" applyNumberFormat="1" applyFont="1"/>
    <xf numFmtId="0" fontId="12" fillId="0" borderId="0" xfId="0" applyFont="1"/>
    <xf numFmtId="49" fontId="1" fillId="2" borderId="6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1" fillId="2" borderId="58" xfId="0" applyNumberFormat="1" applyFont="1" applyFill="1" applyBorder="1" applyAlignment="1">
      <alignment vertical="center" wrapText="1"/>
    </xf>
    <xf numFmtId="3" fontId="1" fillId="2" borderId="50" xfId="0" applyNumberFormat="1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0" fontId="2" fillId="3" borderId="59" xfId="0" applyFont="1" applyFill="1" applyBorder="1" applyAlignment="1">
      <alignment vertical="center"/>
    </xf>
    <xf numFmtId="3" fontId="2" fillId="3" borderId="59" xfId="0" applyNumberFormat="1" applyFont="1" applyFill="1" applyBorder="1" applyAlignment="1">
      <alignment horizontal="center" vertical="center"/>
    </xf>
    <xf numFmtId="49" fontId="13" fillId="9" borderId="50" xfId="0" applyNumberFormat="1" applyFont="1" applyFill="1" applyBorder="1" applyAlignment="1">
      <alignment horizontal="left" vertical="center"/>
    </xf>
    <xf numFmtId="49" fontId="13" fillId="9" borderId="50" xfId="0" applyNumberFormat="1" applyFont="1" applyFill="1" applyBorder="1" applyAlignment="1">
      <alignment horizontal="center" vertical="center" wrapText="1"/>
    </xf>
    <xf numFmtId="49" fontId="13" fillId="9" borderId="50" xfId="0" applyNumberFormat="1" applyFont="1" applyFill="1" applyBorder="1" applyAlignment="1">
      <alignment horizontal="center" vertical="center"/>
    </xf>
    <xf numFmtId="167" fontId="13" fillId="9" borderId="50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3" xfId="0" applyFont="1" applyFill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right"/>
    </xf>
    <xf numFmtId="3" fontId="1" fillId="2" borderId="12" xfId="0" applyNumberFormat="1" applyFont="1" applyFill="1" applyBorder="1"/>
    <xf numFmtId="3" fontId="1" fillId="2" borderId="12" xfId="0" applyNumberFormat="1" applyFont="1" applyFill="1" applyBorder="1" applyAlignment="1">
      <alignment horizontal="right"/>
    </xf>
    <xf numFmtId="168" fontId="13" fillId="9" borderId="50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wrapText="1"/>
    </xf>
    <xf numFmtId="0" fontId="0" fillId="2" borderId="1" xfId="0" applyFill="1" applyBorder="1" applyAlignment="1">
      <alignment horizontal="right"/>
    </xf>
    <xf numFmtId="49" fontId="1" fillId="2" borderId="60" xfId="0" applyNumberFormat="1" applyFont="1" applyFill="1" applyBorder="1" applyAlignment="1">
      <alignment horizontal="left"/>
    </xf>
    <xf numFmtId="0" fontId="1" fillId="2" borderId="61" xfId="0" applyNumberFormat="1" applyFont="1" applyFill="1" applyBorder="1" applyAlignment="1">
      <alignment horizontal="center"/>
    </xf>
    <xf numFmtId="3" fontId="1" fillId="2" borderId="61" xfId="0" applyNumberFormat="1" applyFont="1" applyFill="1" applyBorder="1" applyAlignment="1">
      <alignment horizontal="center"/>
    </xf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3" fontId="13" fillId="9" borderId="50" xfId="0" applyNumberFormat="1" applyFont="1" applyFill="1" applyBorder="1" applyAlignment="1">
      <alignment horizontal="center" vertical="center" wrapText="1"/>
    </xf>
    <xf numFmtId="49" fontId="5" fillId="0" borderId="57" xfId="0" applyNumberFormat="1" applyFont="1" applyBorder="1" applyAlignment="1">
      <alignment horizontal="right" vertical="center" wrapText="1"/>
    </xf>
    <xf numFmtId="43" fontId="0" fillId="0" borderId="0" xfId="0" applyNumberForma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0" fillId="8" borderId="37" xfId="0" applyNumberFormat="1" applyFont="1" applyFill="1" applyBorder="1" applyAlignment="1">
      <alignment vertical="center"/>
    </xf>
    <xf numFmtId="0" fontId="4" fillId="8" borderId="38" xfId="0" applyFont="1" applyFill="1" applyBorder="1" applyAlignment="1">
      <alignment vertical="center"/>
    </xf>
    <xf numFmtId="49" fontId="10" fillId="8" borderId="54" xfId="0" applyNumberFormat="1" applyFont="1" applyFill="1" applyBorder="1" applyAlignment="1">
      <alignment horizontal="center" vertical="center"/>
    </xf>
    <xf numFmtId="49" fontId="10" fillId="8" borderId="55" xfId="0" applyNumberFormat="1" applyFont="1" applyFill="1" applyBorder="1" applyAlignment="1">
      <alignment horizontal="center" vertical="center"/>
    </xf>
    <xf numFmtId="49" fontId="10" fillId="8" borderId="56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" fillId="9" borderId="6" xfId="0" applyNumberFormat="1" applyFont="1" applyFill="1" applyBorder="1" applyAlignment="1">
      <alignment horizontal="center" wrapText="1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9</xdr:col>
      <xdr:colOff>64942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161925"/>
          <a:ext cx="6275243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1019174</xdr:colOff>
      <xdr:row>0</xdr:row>
      <xdr:rowOff>161925</xdr:rowOff>
    </xdr:from>
    <xdr:to>
      <xdr:col>9</xdr:col>
      <xdr:colOff>369742</xdr:colOff>
      <xdr:row>7</xdr:row>
      <xdr:rowOff>3509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161925"/>
          <a:ext cx="6580043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1019174</xdr:colOff>
      <xdr:row>0</xdr:row>
      <xdr:rowOff>161925</xdr:rowOff>
    </xdr:from>
    <xdr:to>
      <xdr:col>6</xdr:col>
      <xdr:colOff>466724</xdr:colOff>
      <xdr:row>7</xdr:row>
      <xdr:rowOff>3509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5817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IU109"/>
  <sheetViews>
    <sheetView tabSelected="1" workbookViewId="0">
      <selection activeCell="M12" sqref="M12"/>
    </sheetView>
  </sheetViews>
  <sheetFormatPr baseColWidth="10" defaultRowHeight="15" x14ac:dyDescent="0.25"/>
  <cols>
    <col min="1" max="1" width="2.42578125" style="1" customWidth="1"/>
    <col min="2" max="2" width="28.140625" style="1" customWidth="1"/>
    <col min="3" max="3" width="15.5703125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22.5703125" style="23" bestFit="1" customWidth="1"/>
    <col min="8" max="8" width="13.140625" bestFit="1" customWidth="1"/>
  </cols>
  <sheetData>
    <row r="1" spans="1:255" x14ac:dyDescent="0.25">
      <c r="A1" s="2"/>
      <c r="B1" s="2"/>
      <c r="C1" s="2"/>
      <c r="D1" s="2"/>
      <c r="E1" s="2"/>
      <c r="F1" s="2"/>
      <c r="G1" s="15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x14ac:dyDescent="0.25">
      <c r="A2" s="2"/>
      <c r="B2" s="2"/>
      <c r="C2" s="2"/>
      <c r="D2" s="2"/>
      <c r="E2" s="2"/>
      <c r="F2" s="2"/>
      <c r="G2" s="15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x14ac:dyDescent="0.25">
      <c r="A3" s="2"/>
      <c r="B3" s="2"/>
      <c r="C3" s="2"/>
      <c r="D3" s="2"/>
      <c r="E3" s="2"/>
      <c r="F3" s="2"/>
      <c r="G3" s="15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x14ac:dyDescent="0.25">
      <c r="A4" s="2"/>
      <c r="B4" s="2"/>
      <c r="C4" s="2"/>
      <c r="D4" s="2"/>
      <c r="E4" s="2"/>
      <c r="F4" s="2"/>
      <c r="G4" s="15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1:255" x14ac:dyDescent="0.25">
      <c r="A5" s="2"/>
      <c r="B5" s="2"/>
      <c r="C5" s="2"/>
      <c r="D5" s="2"/>
      <c r="E5" s="2"/>
      <c r="F5" s="2"/>
      <c r="G5" s="15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1:255" x14ac:dyDescent="0.25">
      <c r="A6" s="2"/>
      <c r="B6" s="2"/>
      <c r="C6" s="2"/>
      <c r="D6" s="2"/>
      <c r="E6" s="2"/>
      <c r="F6" s="2"/>
      <c r="G6" s="15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pans="1:255" x14ac:dyDescent="0.25">
      <c r="A7" s="2"/>
      <c r="B7" s="2"/>
      <c r="C7" s="2"/>
      <c r="D7" s="2"/>
      <c r="E7" s="2"/>
      <c r="F7" s="2"/>
      <c r="G7" s="15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1:255" x14ac:dyDescent="0.25">
      <c r="A8" s="2"/>
      <c r="B8" s="135"/>
      <c r="C8" s="136"/>
      <c r="D8" s="137"/>
      <c r="E8" s="136"/>
      <c r="F8" s="136"/>
      <c r="G8" s="13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pans="1:255" ht="15" customHeight="1" x14ac:dyDescent="0.25">
      <c r="A9" s="3"/>
      <c r="B9" s="31" t="s">
        <v>0</v>
      </c>
      <c r="C9" s="5" t="s">
        <v>1</v>
      </c>
      <c r="D9" s="32"/>
      <c r="E9" s="168" t="s">
        <v>2</v>
      </c>
      <c r="F9" s="169"/>
      <c r="G9" s="29">
        <v>3700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</row>
    <row r="10" spans="1:255" ht="15" customHeight="1" x14ac:dyDescent="0.25">
      <c r="A10" s="3"/>
      <c r="B10" s="4" t="s">
        <v>3</v>
      </c>
      <c r="C10" s="24" t="s">
        <v>104</v>
      </c>
      <c r="D10" s="32"/>
      <c r="E10" s="170" t="s">
        <v>4</v>
      </c>
      <c r="F10" s="171"/>
      <c r="G10" s="5" t="s">
        <v>17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</row>
    <row r="11" spans="1:255" ht="15" customHeight="1" x14ac:dyDescent="0.25">
      <c r="A11" s="3"/>
      <c r="B11" s="4" t="s">
        <v>5</v>
      </c>
      <c r="C11" s="5" t="s">
        <v>6</v>
      </c>
      <c r="D11" s="32"/>
      <c r="E11" s="170" t="s">
        <v>7</v>
      </c>
      <c r="F11" s="171"/>
      <c r="G11" s="22">
        <v>1950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</row>
    <row r="12" spans="1:255" x14ac:dyDescent="0.25">
      <c r="A12" s="3"/>
      <c r="B12" s="4" t="s">
        <v>8</v>
      </c>
      <c r="C12" s="6" t="s">
        <v>9</v>
      </c>
      <c r="D12" s="32"/>
      <c r="E12" s="133" t="s">
        <v>10</v>
      </c>
      <c r="F12" s="134"/>
      <c r="G12" s="16">
        <f>G9*G11</f>
        <v>7215000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</row>
    <row r="13" spans="1:255" ht="15" customHeight="1" x14ac:dyDescent="0.25">
      <c r="A13" s="3"/>
      <c r="B13" s="4" t="s">
        <v>11</v>
      </c>
      <c r="C13" s="5" t="s">
        <v>12</v>
      </c>
      <c r="D13" s="32"/>
      <c r="E13" s="170" t="s">
        <v>13</v>
      </c>
      <c r="F13" s="171"/>
      <c r="G13" s="5" t="s">
        <v>105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</row>
    <row r="14" spans="1:255" x14ac:dyDescent="0.25">
      <c r="A14" s="3"/>
      <c r="B14" s="4" t="s">
        <v>14</v>
      </c>
      <c r="C14" s="5" t="s">
        <v>15</v>
      </c>
      <c r="D14" s="32"/>
      <c r="E14" s="170" t="s">
        <v>16</v>
      </c>
      <c r="F14" s="171"/>
      <c r="G14" s="5" t="s">
        <v>73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</row>
    <row r="15" spans="1:255" x14ac:dyDescent="0.25">
      <c r="A15" s="3"/>
      <c r="B15" s="4" t="s">
        <v>18</v>
      </c>
      <c r="C15" s="159" t="s">
        <v>114</v>
      </c>
      <c r="D15" s="32"/>
      <c r="E15" s="172" t="s">
        <v>19</v>
      </c>
      <c r="F15" s="173"/>
      <c r="G15" s="6" t="s">
        <v>20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</row>
    <row r="16" spans="1:255" x14ac:dyDescent="0.25">
      <c r="A16" s="2"/>
      <c r="B16" s="139"/>
      <c r="C16" s="140"/>
      <c r="D16" s="136"/>
      <c r="E16" s="141"/>
      <c r="F16" s="141"/>
      <c r="G16" s="14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</row>
    <row r="17" spans="1:255" x14ac:dyDescent="0.25">
      <c r="A17" s="7"/>
      <c r="B17" s="161" t="s">
        <v>21</v>
      </c>
      <c r="C17" s="162"/>
      <c r="D17" s="162"/>
      <c r="E17" s="162"/>
      <c r="F17" s="162"/>
      <c r="G17" s="16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</row>
    <row r="18" spans="1:255" x14ac:dyDescent="0.25">
      <c r="A18" s="2"/>
      <c r="B18" s="143"/>
      <c r="C18" s="144"/>
      <c r="D18" s="144"/>
      <c r="E18" s="144"/>
      <c r="F18" s="145"/>
      <c r="G18" s="14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</row>
    <row r="19" spans="1:255" x14ac:dyDescent="0.25">
      <c r="A19" s="3"/>
      <c r="B19" s="33" t="s">
        <v>22</v>
      </c>
      <c r="C19" s="34"/>
      <c r="D19" s="35"/>
      <c r="E19" s="35"/>
      <c r="F19" s="35"/>
      <c r="G19" s="3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</row>
    <row r="20" spans="1:255" x14ac:dyDescent="0.25">
      <c r="A20" s="7"/>
      <c r="B20" s="37" t="s">
        <v>23</v>
      </c>
      <c r="C20" s="37" t="s">
        <v>24</v>
      </c>
      <c r="D20" s="37" t="s">
        <v>25</v>
      </c>
      <c r="E20" s="37" t="s">
        <v>26</v>
      </c>
      <c r="F20" s="37" t="s">
        <v>27</v>
      </c>
      <c r="G20" s="37" t="s">
        <v>28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spans="1:255" ht="25.5" x14ac:dyDescent="0.25">
      <c r="A21" s="7"/>
      <c r="B21" s="117" t="s">
        <v>29</v>
      </c>
      <c r="C21" s="118" t="s">
        <v>30</v>
      </c>
      <c r="D21" s="119">
        <v>10</v>
      </c>
      <c r="E21" s="118" t="s">
        <v>31</v>
      </c>
      <c r="F21" s="120">
        <v>30000</v>
      </c>
      <c r="G21" s="120">
        <f>D21*F21</f>
        <v>300000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</row>
    <row r="22" spans="1:255" x14ac:dyDescent="0.25">
      <c r="A22" s="7"/>
      <c r="B22" s="117" t="s">
        <v>111</v>
      </c>
      <c r="C22" s="118" t="s">
        <v>30</v>
      </c>
      <c r="D22" s="121">
        <v>36</v>
      </c>
      <c r="E22" s="118" t="s">
        <v>31</v>
      </c>
      <c r="F22" s="120">
        <v>30000</v>
      </c>
      <c r="G22" s="120">
        <f t="shared" ref="G22:G25" si="0">D22*F22</f>
        <v>1080000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</row>
    <row r="23" spans="1:255" x14ac:dyDescent="0.25">
      <c r="A23" s="7"/>
      <c r="B23" s="117" t="s">
        <v>32</v>
      </c>
      <c r="C23" s="118" t="s">
        <v>30</v>
      </c>
      <c r="D23" s="119">
        <v>4</v>
      </c>
      <c r="E23" s="118" t="s">
        <v>33</v>
      </c>
      <c r="F23" s="120">
        <v>30000</v>
      </c>
      <c r="G23" s="120">
        <f t="shared" si="0"/>
        <v>120000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</row>
    <row r="24" spans="1:255" x14ac:dyDescent="0.25">
      <c r="A24" s="7"/>
      <c r="B24" s="117" t="s">
        <v>108</v>
      </c>
      <c r="C24" s="118" t="s">
        <v>30</v>
      </c>
      <c r="D24" s="119">
        <v>6</v>
      </c>
      <c r="E24" s="118" t="s">
        <v>31</v>
      </c>
      <c r="F24" s="120">
        <v>30000</v>
      </c>
      <c r="G24" s="120">
        <f t="shared" si="0"/>
        <v>180000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</row>
    <row r="25" spans="1:255" x14ac:dyDescent="0.25">
      <c r="A25" s="7"/>
      <c r="B25" s="122" t="s">
        <v>109</v>
      </c>
      <c r="C25" s="118" t="s">
        <v>30</v>
      </c>
      <c r="D25" s="121">
        <v>26</v>
      </c>
      <c r="E25" s="118" t="s">
        <v>34</v>
      </c>
      <c r="F25" s="120">
        <v>30000</v>
      </c>
      <c r="G25" s="120">
        <f t="shared" si="0"/>
        <v>780000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</row>
    <row r="26" spans="1:255" x14ac:dyDescent="0.25">
      <c r="A26" s="7"/>
      <c r="B26" s="9" t="s">
        <v>35</v>
      </c>
      <c r="C26" s="10"/>
      <c r="D26" s="10"/>
      <c r="E26" s="10"/>
      <c r="F26" s="11"/>
      <c r="G26" s="27">
        <f>G21+G22+G23+G24+G25</f>
        <v>2460000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</row>
    <row r="27" spans="1:255" x14ac:dyDescent="0.25">
      <c r="A27" s="7"/>
      <c r="B27" s="143"/>
      <c r="C27" s="145"/>
      <c r="D27" s="145"/>
      <c r="E27" s="145"/>
      <c r="F27" s="147"/>
      <c r="G27" s="14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</row>
    <row r="28" spans="1:255" x14ac:dyDescent="0.25">
      <c r="A28" s="7"/>
      <c r="B28" s="39" t="s">
        <v>36</v>
      </c>
      <c r="C28" s="40"/>
      <c r="D28" s="41"/>
      <c r="E28" s="41"/>
      <c r="F28" s="42"/>
      <c r="G28" s="4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</row>
    <row r="29" spans="1:255" x14ac:dyDescent="0.25">
      <c r="A29" s="7"/>
      <c r="B29" s="44" t="s">
        <v>23</v>
      </c>
      <c r="C29" s="45" t="s">
        <v>24</v>
      </c>
      <c r="D29" s="45" t="s">
        <v>25</v>
      </c>
      <c r="E29" s="44" t="s">
        <v>37</v>
      </c>
      <c r="F29" s="45"/>
      <c r="G29" s="44" t="s">
        <v>28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</row>
    <row r="30" spans="1:255" x14ac:dyDescent="0.25">
      <c r="A30" s="7"/>
      <c r="B30" s="46"/>
      <c r="C30" s="47" t="s">
        <v>37</v>
      </c>
      <c r="D30" s="47" t="s">
        <v>37</v>
      </c>
      <c r="E30" s="47" t="s">
        <v>37</v>
      </c>
      <c r="F30" s="48"/>
      <c r="G30" s="4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</row>
    <row r="31" spans="1:255" x14ac:dyDescent="0.25">
      <c r="A31" s="7"/>
      <c r="B31" s="12" t="s">
        <v>38</v>
      </c>
      <c r="C31" s="13"/>
      <c r="D31" s="13"/>
      <c r="E31" s="13"/>
      <c r="F31" s="50"/>
      <c r="G31" s="2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</row>
    <row r="32" spans="1:255" x14ac:dyDescent="0.25">
      <c r="A32" s="7"/>
      <c r="B32" s="51"/>
      <c r="C32" s="52"/>
      <c r="D32" s="52"/>
      <c r="E32" s="52"/>
      <c r="F32" s="53"/>
      <c r="G32" s="5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</row>
    <row r="33" spans="1:255" x14ac:dyDescent="0.25">
      <c r="A33" s="7"/>
      <c r="B33" s="39" t="s">
        <v>39</v>
      </c>
      <c r="C33" s="40"/>
      <c r="D33" s="41"/>
      <c r="E33" s="41"/>
      <c r="F33" s="42"/>
      <c r="G33" s="4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</row>
    <row r="34" spans="1:255" x14ac:dyDescent="0.25">
      <c r="A34" s="2"/>
      <c r="B34" s="55" t="s">
        <v>23</v>
      </c>
      <c r="C34" s="55" t="s">
        <v>24</v>
      </c>
      <c r="D34" s="55" t="s">
        <v>25</v>
      </c>
      <c r="E34" s="55" t="s">
        <v>26</v>
      </c>
      <c r="F34" s="56"/>
      <c r="G34" s="55" t="s">
        <v>28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</row>
    <row r="35" spans="1:255" x14ac:dyDescent="0.25">
      <c r="A35" s="3"/>
      <c r="B35" s="151" t="s">
        <v>40</v>
      </c>
      <c r="C35" s="8" t="s">
        <v>41</v>
      </c>
      <c r="D35" s="150">
        <v>0.43</v>
      </c>
      <c r="E35" s="8" t="s">
        <v>42</v>
      </c>
      <c r="F35" s="174">
        <v>280000</v>
      </c>
      <c r="G35" s="26">
        <f>D35*F35</f>
        <v>120400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</row>
    <row r="36" spans="1:255" x14ac:dyDescent="0.25">
      <c r="A36" s="3"/>
      <c r="B36" s="151" t="s">
        <v>43</v>
      </c>
      <c r="C36" s="8" t="s">
        <v>41</v>
      </c>
      <c r="D36" s="150">
        <v>0.14000000000000001</v>
      </c>
      <c r="E36" s="8" t="s">
        <v>44</v>
      </c>
      <c r="F36" s="174">
        <v>280000</v>
      </c>
      <c r="G36" s="26">
        <f t="shared" ref="G36" si="1">D36*F36</f>
        <v>39200.000000000007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</row>
    <row r="37" spans="1:255" x14ac:dyDescent="0.25">
      <c r="A37" s="3"/>
      <c r="B37" s="12" t="s">
        <v>45</v>
      </c>
      <c r="C37" s="13"/>
      <c r="D37" s="13"/>
      <c r="E37" s="13"/>
      <c r="F37" s="13"/>
      <c r="G37" s="28">
        <f>G35+G36</f>
        <v>159600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</row>
    <row r="38" spans="1:255" x14ac:dyDescent="0.25">
      <c r="A38" s="3"/>
      <c r="B38" s="51"/>
      <c r="C38" s="52"/>
      <c r="D38" s="52"/>
      <c r="E38" s="52"/>
      <c r="F38" s="53"/>
      <c r="G38" s="5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</row>
    <row r="39" spans="1:255" x14ac:dyDescent="0.25">
      <c r="A39" s="2"/>
      <c r="B39" s="39" t="s">
        <v>46</v>
      </c>
      <c r="C39" s="40"/>
      <c r="D39" s="41"/>
      <c r="E39" s="41"/>
      <c r="F39" s="42"/>
      <c r="G39" s="4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</row>
    <row r="40" spans="1:255" x14ac:dyDescent="0.25">
      <c r="A40" s="3"/>
      <c r="B40" s="57" t="s">
        <v>47</v>
      </c>
      <c r="C40" s="57" t="s">
        <v>48</v>
      </c>
      <c r="D40" s="57" t="s">
        <v>49</v>
      </c>
      <c r="E40" s="57" t="s">
        <v>26</v>
      </c>
      <c r="F40" s="57"/>
      <c r="G40" s="58" t="s">
        <v>28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</row>
    <row r="41" spans="1:255" x14ac:dyDescent="0.25">
      <c r="A41" s="3"/>
      <c r="B41" s="30" t="s">
        <v>50</v>
      </c>
      <c r="C41" s="17"/>
      <c r="D41" s="19"/>
      <c r="E41" s="17"/>
      <c r="F41" s="20"/>
      <c r="G41" s="20" t="s">
        <v>37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</row>
    <row r="42" spans="1:255" x14ac:dyDescent="0.25">
      <c r="A42" s="7"/>
      <c r="B42" s="21" t="s">
        <v>51</v>
      </c>
      <c r="C42" s="18" t="s">
        <v>52</v>
      </c>
      <c r="D42" s="18">
        <v>300</v>
      </c>
      <c r="E42" s="18" t="s">
        <v>53</v>
      </c>
      <c r="F42" s="20">
        <v>1100</v>
      </c>
      <c r="G42" s="20">
        <f t="shared" ref="G42:G46" si="2">D42*F42</f>
        <v>330000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</row>
    <row r="43" spans="1:255" x14ac:dyDescent="0.25">
      <c r="A43" s="7"/>
      <c r="B43" s="21" t="s">
        <v>54</v>
      </c>
      <c r="C43" s="17" t="s">
        <v>52</v>
      </c>
      <c r="D43" s="19">
        <v>150</v>
      </c>
      <c r="E43" s="18" t="s">
        <v>53</v>
      </c>
      <c r="F43" s="20">
        <v>1200</v>
      </c>
      <c r="G43" s="20">
        <f t="shared" si="2"/>
        <v>180000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</row>
    <row r="44" spans="1:255" ht="18" x14ac:dyDescent="0.25">
      <c r="A44" s="7"/>
      <c r="B44" s="21" t="s">
        <v>115</v>
      </c>
      <c r="C44" s="17" t="s">
        <v>112</v>
      </c>
      <c r="D44" s="19">
        <v>10</v>
      </c>
      <c r="E44" s="17" t="s">
        <v>44</v>
      </c>
      <c r="F44" s="20">
        <v>5323</v>
      </c>
      <c r="G44" s="20">
        <f t="shared" si="2"/>
        <v>53230</v>
      </c>
      <c r="H44" s="1"/>
      <c r="I44" s="11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</row>
    <row r="45" spans="1:255" ht="18" x14ac:dyDescent="0.25">
      <c r="A45" s="7"/>
      <c r="B45" s="21" t="s">
        <v>55</v>
      </c>
      <c r="C45" s="17" t="s">
        <v>112</v>
      </c>
      <c r="D45" s="19">
        <v>10</v>
      </c>
      <c r="E45" s="17" t="s">
        <v>44</v>
      </c>
      <c r="F45" s="20">
        <v>10878</v>
      </c>
      <c r="G45" s="20">
        <f t="shared" si="2"/>
        <v>108780</v>
      </c>
      <c r="H45" s="1"/>
      <c r="I45" s="11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</row>
    <row r="46" spans="1:255" x14ac:dyDescent="0.25">
      <c r="A46" s="7"/>
      <c r="B46" s="21" t="s">
        <v>117</v>
      </c>
      <c r="C46" s="17" t="s">
        <v>112</v>
      </c>
      <c r="D46" s="18">
        <v>80</v>
      </c>
      <c r="E46" s="18" t="s">
        <v>56</v>
      </c>
      <c r="F46" s="20">
        <v>1900</v>
      </c>
      <c r="G46" s="20">
        <f t="shared" si="2"/>
        <v>152000</v>
      </c>
      <c r="H46" s="1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</row>
    <row r="47" spans="1:255" x14ac:dyDescent="0.25">
      <c r="A47" s="3"/>
      <c r="B47" s="30" t="s">
        <v>57</v>
      </c>
      <c r="C47" s="17"/>
      <c r="D47" s="19"/>
      <c r="E47" s="17"/>
      <c r="F47" s="20"/>
      <c r="G47" s="20" t="s">
        <v>37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</row>
    <row r="48" spans="1:255" x14ac:dyDescent="0.25">
      <c r="A48" s="14"/>
      <c r="B48" s="21" t="s">
        <v>116</v>
      </c>
      <c r="C48" s="18" t="s">
        <v>113</v>
      </c>
      <c r="D48" s="19">
        <v>10</v>
      </c>
      <c r="E48" s="17" t="s">
        <v>44</v>
      </c>
      <c r="F48" s="20">
        <v>9194</v>
      </c>
      <c r="G48" s="20">
        <f>D48*F48</f>
        <v>91940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</row>
    <row r="49" spans="1:255" x14ac:dyDescent="0.25">
      <c r="A49" s="14"/>
      <c r="B49" s="21"/>
      <c r="C49" s="18"/>
      <c r="D49" s="19"/>
      <c r="E49" s="17"/>
      <c r="F49" s="20"/>
      <c r="G49" s="20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</row>
    <row r="50" spans="1:255" x14ac:dyDescent="0.25">
      <c r="A50" s="2"/>
      <c r="B50" s="153"/>
      <c r="C50" s="18"/>
      <c r="D50" s="154"/>
      <c r="E50" s="17"/>
      <c r="F50" s="155"/>
      <c r="G50" s="20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</row>
    <row r="51" spans="1:255" x14ac:dyDescent="0.25">
      <c r="A51" s="3"/>
      <c r="B51" s="30" t="s">
        <v>58</v>
      </c>
      <c r="C51" s="17"/>
      <c r="D51" s="19"/>
      <c r="E51" s="17"/>
      <c r="F51" s="20"/>
      <c r="G51" s="20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</row>
    <row r="52" spans="1:255" x14ac:dyDescent="0.25">
      <c r="A52" s="3"/>
      <c r="B52" s="21" t="s">
        <v>106</v>
      </c>
      <c r="C52" s="17" t="s">
        <v>110</v>
      </c>
      <c r="D52" s="19">
        <v>1</v>
      </c>
      <c r="E52" s="17" t="s">
        <v>60</v>
      </c>
      <c r="F52" s="20">
        <v>60500</v>
      </c>
      <c r="G52" s="20">
        <f t="shared" ref="G52:G55" si="3">D52*F52</f>
        <v>60500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</row>
    <row r="53" spans="1:255" x14ac:dyDescent="0.25">
      <c r="A53" s="3"/>
      <c r="B53" s="21" t="s">
        <v>59</v>
      </c>
      <c r="C53" s="17" t="s">
        <v>110</v>
      </c>
      <c r="D53" s="19">
        <v>1</v>
      </c>
      <c r="E53" s="17" t="s">
        <v>60</v>
      </c>
      <c r="F53" s="20">
        <v>128430</v>
      </c>
      <c r="G53" s="20">
        <f t="shared" si="3"/>
        <v>128430</v>
      </c>
      <c r="H53" s="1"/>
      <c r="I53" s="1"/>
      <c r="J53" s="1"/>
      <c r="K53" s="15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</row>
    <row r="54" spans="1:255" x14ac:dyDescent="0.25">
      <c r="A54" s="14"/>
      <c r="B54" s="30" t="s">
        <v>61</v>
      </c>
      <c r="C54" s="17"/>
      <c r="D54" s="19"/>
      <c r="E54" s="17"/>
      <c r="F54" s="20"/>
      <c r="G54" s="20"/>
      <c r="H54" s="1"/>
      <c r="I54" s="1"/>
      <c r="J54" s="1"/>
      <c r="K54" s="15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</row>
    <row r="55" spans="1:255" x14ac:dyDescent="0.25">
      <c r="A55" s="14"/>
      <c r="B55" s="21" t="s">
        <v>62</v>
      </c>
      <c r="C55" s="17" t="s">
        <v>110</v>
      </c>
      <c r="D55" s="19">
        <v>20</v>
      </c>
      <c r="E55" s="17" t="s">
        <v>63</v>
      </c>
      <c r="F55" s="20">
        <v>4500</v>
      </c>
      <c r="G55" s="20">
        <f t="shared" si="3"/>
        <v>90000</v>
      </c>
      <c r="H55" s="1"/>
      <c r="I55" s="1"/>
      <c r="J55" s="1"/>
      <c r="K55" s="15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</row>
    <row r="56" spans="1:255" x14ac:dyDescent="0.25">
      <c r="A56" s="14"/>
      <c r="B56" s="21" t="s">
        <v>107</v>
      </c>
      <c r="C56" s="17" t="s">
        <v>24</v>
      </c>
      <c r="D56" s="19">
        <v>1</v>
      </c>
      <c r="E56" s="17" t="s">
        <v>69</v>
      </c>
      <c r="F56" s="20">
        <v>550000</v>
      </c>
      <c r="G56" s="20">
        <f>D56*F56</f>
        <v>550000</v>
      </c>
      <c r="H56" s="1"/>
      <c r="I56" s="1"/>
      <c r="J56" s="1"/>
      <c r="K56" s="15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</row>
    <row r="57" spans="1:255" x14ac:dyDescent="0.25">
      <c r="A57" s="14"/>
      <c r="B57" s="59" t="s">
        <v>64</v>
      </c>
      <c r="C57" s="60"/>
      <c r="D57" s="60"/>
      <c r="E57" s="60"/>
      <c r="F57" s="61"/>
      <c r="G57" s="62">
        <f>G42+G43+G44+G45+G46+G48+G49+G50+G52+G53+G55+G56</f>
        <v>1744880</v>
      </c>
      <c r="H57" s="1"/>
      <c r="I57" s="1"/>
      <c r="J57" s="1"/>
      <c r="K57" s="1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</row>
    <row r="58" spans="1:255" x14ac:dyDescent="0.25">
      <c r="A58" s="14"/>
      <c r="B58" s="63"/>
      <c r="C58" s="64"/>
      <c r="D58" s="64"/>
      <c r="E58" s="65"/>
      <c r="F58" s="66"/>
      <c r="G58" s="67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</row>
    <row r="59" spans="1:255" x14ac:dyDescent="0.25">
      <c r="A59" s="14"/>
      <c r="B59" s="39" t="s">
        <v>65</v>
      </c>
      <c r="C59" s="40"/>
      <c r="D59" s="41"/>
      <c r="E59" s="41"/>
      <c r="F59" s="42"/>
      <c r="G59" s="4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</row>
    <row r="60" spans="1:255" x14ac:dyDescent="0.25">
      <c r="A60" s="14"/>
      <c r="B60" s="68" t="s">
        <v>66</v>
      </c>
      <c r="C60" s="57" t="s">
        <v>48</v>
      </c>
      <c r="D60" s="57" t="s">
        <v>49</v>
      </c>
      <c r="E60" s="68" t="s">
        <v>26</v>
      </c>
      <c r="F60" s="57" t="s">
        <v>27</v>
      </c>
      <c r="G60" s="68" t="s">
        <v>28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</row>
    <row r="61" spans="1:255" x14ac:dyDescent="0.25">
      <c r="A61" s="14"/>
      <c r="B61" s="129" t="s">
        <v>67</v>
      </c>
      <c r="C61" s="130" t="s">
        <v>68</v>
      </c>
      <c r="D61" s="132">
        <v>2</v>
      </c>
      <c r="E61" s="131" t="s">
        <v>69</v>
      </c>
      <c r="F61" s="158">
        <v>47200</v>
      </c>
      <c r="G61" s="20">
        <f>D61*F61</f>
        <v>94400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</row>
    <row r="62" spans="1:255" x14ac:dyDescent="0.25">
      <c r="A62" s="14"/>
      <c r="B62" s="129" t="s">
        <v>70</v>
      </c>
      <c r="C62" s="130" t="s">
        <v>112</v>
      </c>
      <c r="D62" s="132">
        <v>40</v>
      </c>
      <c r="E62" s="131" t="s">
        <v>71</v>
      </c>
      <c r="F62" s="158">
        <v>3900</v>
      </c>
      <c r="G62" s="20">
        <f>D62*F62</f>
        <v>156000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</row>
    <row r="63" spans="1:255" x14ac:dyDescent="0.25">
      <c r="A63" s="14"/>
      <c r="B63" s="129" t="s">
        <v>72</v>
      </c>
      <c r="C63" s="130" t="s">
        <v>113</v>
      </c>
      <c r="D63" s="149">
        <v>1</v>
      </c>
      <c r="E63" s="131" t="s">
        <v>73</v>
      </c>
      <c r="F63" s="158">
        <v>31410</v>
      </c>
      <c r="G63" s="20">
        <f t="shared" ref="G63" si="4">D63*F63</f>
        <v>31410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</row>
    <row r="64" spans="1:255" x14ac:dyDescent="0.25">
      <c r="A64" s="14"/>
      <c r="B64" s="129" t="s">
        <v>74</v>
      </c>
      <c r="C64" s="130" t="s">
        <v>75</v>
      </c>
      <c r="D64" s="130" t="s">
        <v>118</v>
      </c>
      <c r="E64" s="131" t="s">
        <v>76</v>
      </c>
      <c r="F64" s="158">
        <v>183</v>
      </c>
      <c r="G64" s="123">
        <f>D64*F64</f>
        <v>512400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</row>
    <row r="65" spans="1:255" x14ac:dyDescent="0.25">
      <c r="A65" s="14"/>
      <c r="B65" s="124" t="s">
        <v>77</v>
      </c>
      <c r="C65" s="125"/>
      <c r="D65" s="125"/>
      <c r="E65" s="126"/>
      <c r="F65" s="127"/>
      <c r="G65" s="128">
        <f>G61+G62+G63+G64</f>
        <v>794210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</row>
    <row r="66" spans="1:255" x14ac:dyDescent="0.25">
      <c r="A66" s="14"/>
      <c r="B66" s="69"/>
      <c r="C66" s="69"/>
      <c r="D66" s="69"/>
      <c r="E66" s="69"/>
      <c r="F66" s="70"/>
      <c r="G66" s="7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</row>
    <row r="67" spans="1:255" x14ac:dyDescent="0.25">
      <c r="A67" s="14"/>
      <c r="B67" s="72" t="s">
        <v>78</v>
      </c>
      <c r="C67" s="73"/>
      <c r="D67" s="73"/>
      <c r="E67" s="73"/>
      <c r="F67" s="73"/>
      <c r="G67" s="74">
        <f>G26+G31+G37+G57+G65</f>
        <v>5158690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</row>
    <row r="68" spans="1:255" x14ac:dyDescent="0.25">
      <c r="A68" s="14"/>
      <c r="B68" s="75" t="s">
        <v>79</v>
      </c>
      <c r="C68" s="76"/>
      <c r="D68" s="76"/>
      <c r="E68" s="76"/>
      <c r="F68" s="76"/>
      <c r="G68" s="77">
        <f>G67*0.05</f>
        <v>257934.5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</row>
    <row r="69" spans="1:255" x14ac:dyDescent="0.25">
      <c r="A69" s="14"/>
      <c r="B69" s="78" t="s">
        <v>80</v>
      </c>
      <c r="C69" s="79"/>
      <c r="D69" s="79"/>
      <c r="E69" s="79"/>
      <c r="F69" s="79"/>
      <c r="G69" s="80">
        <f>G68+G67</f>
        <v>5416624.5</v>
      </c>
      <c r="H69" s="16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</row>
    <row r="70" spans="1:255" x14ac:dyDescent="0.25">
      <c r="A70" s="14"/>
      <c r="B70" s="75" t="s">
        <v>81</v>
      </c>
      <c r="C70" s="76"/>
      <c r="D70" s="76"/>
      <c r="E70" s="76"/>
      <c r="F70" s="76"/>
      <c r="G70" s="77">
        <f>G12</f>
        <v>7215000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</row>
    <row r="71" spans="1:255" x14ac:dyDescent="0.25">
      <c r="A71" s="14"/>
      <c r="B71" s="81" t="s">
        <v>82</v>
      </c>
      <c r="C71" s="82"/>
      <c r="D71" s="82"/>
      <c r="E71" s="82"/>
      <c r="F71" s="82"/>
      <c r="G71" s="74">
        <f>G70-G69</f>
        <v>1798375.5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</row>
    <row r="72" spans="1:255" x14ac:dyDescent="0.25">
      <c r="A72" s="14"/>
      <c r="B72" s="83" t="s">
        <v>83</v>
      </c>
      <c r="C72" s="84"/>
      <c r="D72" s="84"/>
      <c r="E72" s="84"/>
      <c r="F72" s="84"/>
      <c r="G72" s="85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</row>
    <row r="73" spans="1:255" ht="15.75" thickBot="1" x14ac:dyDescent="0.3">
      <c r="A73" s="14"/>
      <c r="B73" s="86"/>
      <c r="C73" s="84"/>
      <c r="D73" s="84"/>
      <c r="E73" s="84"/>
      <c r="F73" s="84"/>
      <c r="G73" s="85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</row>
    <row r="74" spans="1:255" x14ac:dyDescent="0.25">
      <c r="A74" s="2"/>
      <c r="B74" s="87" t="s">
        <v>84</v>
      </c>
      <c r="C74" s="88"/>
      <c r="D74" s="88"/>
      <c r="E74" s="88"/>
      <c r="F74" s="89"/>
      <c r="G74" s="85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</row>
    <row r="75" spans="1:255" x14ac:dyDescent="0.25">
      <c r="A75" s="3"/>
      <c r="B75" s="90" t="s">
        <v>85</v>
      </c>
      <c r="C75" s="91"/>
      <c r="D75" s="91"/>
      <c r="E75" s="91"/>
      <c r="F75" s="92"/>
      <c r="G75" s="8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</row>
    <row r="76" spans="1:255" x14ac:dyDescent="0.25">
      <c r="A76" s="3"/>
      <c r="B76" s="90" t="s">
        <v>86</v>
      </c>
      <c r="C76" s="91"/>
      <c r="D76" s="91"/>
      <c r="E76" s="91"/>
      <c r="F76" s="92"/>
      <c r="G76" s="8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</row>
    <row r="77" spans="1:255" x14ac:dyDescent="0.25">
      <c r="A77" s="14"/>
      <c r="B77" s="90" t="s">
        <v>87</v>
      </c>
      <c r="C77" s="91"/>
      <c r="D77" s="91"/>
      <c r="E77" s="91"/>
      <c r="F77" s="92"/>
      <c r="G77" s="85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</row>
    <row r="78" spans="1:255" x14ac:dyDescent="0.25">
      <c r="A78" s="3"/>
      <c r="B78" s="90" t="s">
        <v>88</v>
      </c>
      <c r="C78" s="91"/>
      <c r="D78" s="91"/>
      <c r="E78" s="91"/>
      <c r="F78" s="92"/>
      <c r="G78" s="85"/>
      <c r="H78" s="1"/>
      <c r="I78" s="25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</row>
    <row r="79" spans="1:255" x14ac:dyDescent="0.25">
      <c r="A79" s="2"/>
      <c r="B79" s="90" t="s">
        <v>89</v>
      </c>
      <c r="C79" s="91"/>
      <c r="D79" s="91"/>
      <c r="E79" s="91"/>
      <c r="F79" s="92"/>
      <c r="G79" s="85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</row>
    <row r="80" spans="1:255" ht="15.75" thickBot="1" x14ac:dyDescent="0.3">
      <c r="A80" s="14"/>
      <c r="B80" s="93" t="s">
        <v>90</v>
      </c>
      <c r="C80" s="94"/>
      <c r="D80" s="94"/>
      <c r="E80" s="94"/>
      <c r="F80" s="95"/>
      <c r="G80" s="85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</row>
    <row r="81" spans="1:255" x14ac:dyDescent="0.25">
      <c r="A81" s="14"/>
      <c r="B81" s="86"/>
      <c r="C81" s="91"/>
      <c r="D81" s="91"/>
      <c r="E81" s="91"/>
      <c r="F81" s="91"/>
      <c r="G81" s="85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</row>
    <row r="82" spans="1:255" ht="15.75" thickBot="1" x14ac:dyDescent="0.3">
      <c r="A82" s="14"/>
      <c r="B82" s="163" t="s">
        <v>91</v>
      </c>
      <c r="C82" s="164"/>
      <c r="D82" s="96"/>
      <c r="E82" s="97"/>
      <c r="F82" s="97"/>
      <c r="G82" s="85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</row>
    <row r="83" spans="1:255" x14ac:dyDescent="0.25">
      <c r="A83" s="14"/>
      <c r="B83" s="98" t="s">
        <v>66</v>
      </c>
      <c r="C83" s="99" t="s">
        <v>92</v>
      </c>
      <c r="D83" s="100" t="s">
        <v>93</v>
      </c>
      <c r="E83" s="97"/>
      <c r="F83" s="97"/>
      <c r="G83" s="85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</row>
    <row r="84" spans="1:255" x14ac:dyDescent="0.25">
      <c r="A84" s="14"/>
      <c r="B84" s="101" t="s">
        <v>94</v>
      </c>
      <c r="C84" s="102">
        <f>G26</f>
        <v>2460000</v>
      </c>
      <c r="D84" s="103">
        <f>(C84/C90)</f>
        <v>0.45415738159438596</v>
      </c>
      <c r="E84" s="97"/>
      <c r="F84" s="97"/>
      <c r="G84" s="85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</row>
    <row r="85" spans="1:255" x14ac:dyDescent="0.25">
      <c r="A85" s="14"/>
      <c r="B85" s="101" t="s">
        <v>95</v>
      </c>
      <c r="C85" s="102">
        <f>G31</f>
        <v>0</v>
      </c>
      <c r="D85" s="103">
        <v>0</v>
      </c>
      <c r="E85" s="97"/>
      <c r="F85" s="97"/>
      <c r="G85" s="85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</row>
    <row r="86" spans="1:255" x14ac:dyDescent="0.25">
      <c r="A86" s="14"/>
      <c r="B86" s="101" t="s">
        <v>96</v>
      </c>
      <c r="C86" s="102">
        <f>G37</f>
        <v>159600</v>
      </c>
      <c r="D86" s="103">
        <f>(C86/C90)</f>
        <v>2.9464844757099186E-2</v>
      </c>
      <c r="E86" s="97"/>
      <c r="F86" s="97"/>
      <c r="G86" s="85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</row>
    <row r="87" spans="1:255" x14ac:dyDescent="0.25">
      <c r="A87" s="14"/>
      <c r="B87" s="101" t="s">
        <v>47</v>
      </c>
      <c r="C87" s="102">
        <f>G57</f>
        <v>1744880</v>
      </c>
      <c r="D87" s="103">
        <f>(C87/C90)</f>
        <v>0.32213419999854154</v>
      </c>
      <c r="E87" s="97"/>
      <c r="F87" s="97"/>
      <c r="G87" s="85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</row>
    <row r="88" spans="1:255" x14ac:dyDescent="0.25">
      <c r="A88" s="14"/>
      <c r="B88" s="101" t="s">
        <v>97</v>
      </c>
      <c r="C88" s="104">
        <f>G65</f>
        <v>794210</v>
      </c>
      <c r="D88" s="103">
        <f>(C88/C90)</f>
        <v>0.14662452603092571</v>
      </c>
      <c r="E88" s="105"/>
      <c r="F88" s="105"/>
      <c r="G88" s="85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</row>
    <row r="89" spans="1:255" x14ac:dyDescent="0.25">
      <c r="A89" s="14"/>
      <c r="B89" s="101" t="s">
        <v>98</v>
      </c>
      <c r="C89" s="104">
        <f>G68</f>
        <v>257934.5</v>
      </c>
      <c r="D89" s="103">
        <f>(C89/C90)</f>
        <v>4.7619047619047616E-2</v>
      </c>
      <c r="E89" s="105"/>
      <c r="F89" s="105"/>
      <c r="G89" s="85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</row>
    <row r="90" spans="1:255" ht="15.75" thickBot="1" x14ac:dyDescent="0.3">
      <c r="A90" s="14"/>
      <c r="B90" s="106" t="s">
        <v>99</v>
      </c>
      <c r="C90" s="107">
        <f>SUM(C84:C89)</f>
        <v>5416624.5</v>
      </c>
      <c r="D90" s="108">
        <f>SUM(D84:D89)</f>
        <v>1</v>
      </c>
      <c r="E90" s="105"/>
      <c r="F90" s="105"/>
      <c r="G90" s="85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</row>
    <row r="91" spans="1:255" x14ac:dyDescent="0.25">
      <c r="A91" s="14"/>
      <c r="B91" s="86"/>
      <c r="C91" s="84"/>
      <c r="D91" s="84"/>
      <c r="E91" s="84"/>
      <c r="F91" s="84"/>
      <c r="G91" s="85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</row>
    <row r="92" spans="1:255" ht="15.75" thickBot="1" x14ac:dyDescent="0.3">
      <c r="A92" s="14"/>
      <c r="B92" s="38"/>
      <c r="C92" s="84"/>
      <c r="D92" s="84"/>
      <c r="E92" s="84"/>
      <c r="F92" s="84"/>
      <c r="G92" s="85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</row>
    <row r="93" spans="1:255" ht="15.75" thickBot="1" x14ac:dyDescent="0.3">
      <c r="A93" s="14"/>
      <c r="B93" s="165" t="s">
        <v>100</v>
      </c>
      <c r="C93" s="166"/>
      <c r="D93" s="166"/>
      <c r="E93" s="167"/>
      <c r="F93" s="105"/>
      <c r="G93" s="85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</row>
    <row r="94" spans="1:255" x14ac:dyDescent="0.25">
      <c r="A94" s="14"/>
      <c r="B94" s="109" t="s">
        <v>101</v>
      </c>
      <c r="C94" s="110">
        <v>3200</v>
      </c>
      <c r="D94" s="110">
        <f>G9</f>
        <v>3700</v>
      </c>
      <c r="E94" s="110">
        <v>4200</v>
      </c>
      <c r="F94" s="111"/>
      <c r="G94" s="11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</row>
    <row r="95" spans="1:255" ht="15.75" thickBot="1" x14ac:dyDescent="0.3">
      <c r="A95" s="14"/>
      <c r="B95" s="106" t="s">
        <v>102</v>
      </c>
      <c r="C95" s="107">
        <f>(G69/C94)</f>
        <v>1692.6951562500001</v>
      </c>
      <c r="D95" s="107">
        <f>(G69/D94)</f>
        <v>1463.9525675675675</v>
      </c>
      <c r="E95" s="113">
        <f>(G69/E94)</f>
        <v>1289.6724999999999</v>
      </c>
      <c r="F95" s="111"/>
      <c r="G95" s="11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</row>
    <row r="96" spans="1:255" x14ac:dyDescent="0.25">
      <c r="A96" s="14"/>
      <c r="B96" s="83" t="s">
        <v>103</v>
      </c>
      <c r="C96" s="91"/>
      <c r="D96" s="91"/>
      <c r="E96" s="91"/>
      <c r="F96" s="91"/>
      <c r="G96" s="114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</row>
    <row r="97" spans="1:255" x14ac:dyDescent="0.25">
      <c r="A97" s="14"/>
      <c r="B97" s="156"/>
      <c r="C97" s="156"/>
      <c r="D97" s="156"/>
      <c r="E97" s="156"/>
      <c r="F97" s="156"/>
      <c r="G97" s="157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</row>
    <row r="98" spans="1:255" x14ac:dyDescent="0.25">
      <c r="A98" s="14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</row>
    <row r="99" spans="1:255" x14ac:dyDescent="0.25">
      <c r="A99" s="14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</row>
    <row r="100" spans="1:255" x14ac:dyDescent="0.25">
      <c r="A100" s="14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</row>
    <row r="101" spans="1:255" x14ac:dyDescent="0.25">
      <c r="A101" s="14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</row>
    <row r="102" spans="1:255" x14ac:dyDescent="0.25">
      <c r="A102" s="14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</row>
    <row r="103" spans="1:255" x14ac:dyDescent="0.25">
      <c r="A103" s="14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</row>
    <row r="104" spans="1:255" x14ac:dyDescent="0.25">
      <c r="A104" s="1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</row>
    <row r="105" spans="1:255" x14ac:dyDescent="0.25">
      <c r="A105" s="14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</row>
    <row r="106" spans="1:255" x14ac:dyDescent="0.25">
      <c r="A106" s="14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</row>
    <row r="107" spans="1:255" x14ac:dyDescent="0.25">
      <c r="A107" s="14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</row>
    <row r="108" spans="1:255" x14ac:dyDescent="0.25">
      <c r="A108" s="14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</row>
    <row r="109" spans="1:255" x14ac:dyDescent="0.25">
      <c r="A109" s="1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</row>
  </sheetData>
  <mergeCells count="9">
    <mergeCell ref="B17:G17"/>
    <mergeCell ref="B82:C82"/>
    <mergeCell ref="B93:E93"/>
    <mergeCell ref="E9:F9"/>
    <mergeCell ref="E10:F10"/>
    <mergeCell ref="E11:F11"/>
    <mergeCell ref="E13:F13"/>
    <mergeCell ref="E14:F14"/>
    <mergeCell ref="E15:F15"/>
  </mergeCells>
  <pageMargins left="0.70866141732283472" right="0.70866141732283472" top="0.74803149606299213" bottom="0.74803149606299213" header="0.31496062992125984" footer="0.31496062992125984"/>
  <pageSetup paperSize="14" scale="55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6FB330-2E6C-4BE1-8F6B-77DB3C1926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81C686-E065-4E69-8D96-6E91B40CFFF4}">
  <ds:schemaRefs>
    <ds:schemaRef ds:uri="http://schemas.microsoft.com/office/2006/documentManagement/types"/>
    <ds:schemaRef ds:uri="http://purl.org/dc/elements/1.1/"/>
    <ds:schemaRef ds:uri="http://purl.org/dc/terms/"/>
    <ds:schemaRef ds:uri="bea4a5c6-dd9c-492d-ab53-e1e14423e944"/>
    <ds:schemaRef ds:uri="http://purl.org/dc/dcmitype/"/>
    <ds:schemaRef ds:uri="10b82782-c0f5-416e-ae65-72e3340045c9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D305EBF-244F-427F-8906-3A2D5404F5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Nogales Serr</vt:lpstr>
      <vt:lpstr>'Nogales Serr'!Área_de_impresión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cp:lastPrinted>2023-03-20T15:27:29Z</cp:lastPrinted>
  <dcterms:created xsi:type="dcterms:W3CDTF">2020-11-27T12:49:26Z</dcterms:created>
  <dcterms:modified xsi:type="dcterms:W3CDTF">2023-04-05T21:36:10Z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