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Novillos engorda" sheetId="25" r:id="rId1"/>
    <sheet name="trigo" sheetId="33" state="hidden" r:id="rId2"/>
  </sheets>
  <definedNames>
    <definedName name="_xlnm.Print_Area" localSheetId="0">'Novillos engorda'!$A$1:$G$94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0" i="25"/>
  <c r="G61" i="25" s="1"/>
  <c r="C84" i="25" s="1"/>
  <c r="G55" i="25"/>
  <c r="G53" i="25"/>
  <c r="G52" i="25"/>
  <c r="G51" i="25"/>
  <c r="G50" i="25"/>
  <c r="G48" i="25"/>
  <c r="G47" i="25"/>
  <c r="G46" i="25"/>
  <c r="G45" i="25"/>
  <c r="G44" i="25"/>
  <c r="G43" i="25"/>
  <c r="G42" i="25"/>
  <c r="G24" i="25"/>
  <c r="G23" i="25"/>
  <c r="G22" i="25"/>
  <c r="G13" i="25"/>
  <c r="G66" i="25" s="1"/>
  <c r="G36" i="25"/>
  <c r="G35" i="25"/>
  <c r="G34" i="25"/>
  <c r="G29" i="25"/>
  <c r="G37" i="25" l="1"/>
  <c r="C82" i="25" s="1"/>
  <c r="F59" i="33"/>
  <c r="B87" i="33" s="1"/>
  <c r="F44" i="33"/>
  <c r="B86" i="33" s="1"/>
  <c r="F30" i="33"/>
  <c r="G30" i="25"/>
  <c r="C81" i="25" s="1"/>
  <c r="G56" i="25"/>
  <c r="C83" i="25" s="1"/>
  <c r="G25" i="25"/>
  <c r="F67" i="33" l="1"/>
  <c r="F68" i="33" s="1"/>
  <c r="B89" i="33" s="1"/>
  <c r="C80" i="25"/>
  <c r="G63" i="25"/>
  <c r="G64" i="25" s="1"/>
  <c r="G65" i="25" s="1"/>
  <c r="B84" i="33"/>
  <c r="F69" i="33" l="1"/>
  <c r="C95" i="33" s="1"/>
  <c r="B90" i="33"/>
  <c r="C87" i="33" s="1"/>
  <c r="C85" i="25"/>
  <c r="C86" i="25" s="1"/>
  <c r="D84" i="25" s="1"/>
  <c r="E91" i="25"/>
  <c r="D91" i="25"/>
  <c r="C91" i="25"/>
  <c r="G67" i="25"/>
  <c r="D95" i="33" l="1"/>
  <c r="F71" i="33"/>
  <c r="B95" i="33"/>
  <c r="C86" i="33"/>
  <c r="C85" i="33"/>
  <c r="C88" i="33"/>
  <c r="C89" i="33"/>
  <c r="C84" i="33"/>
  <c r="D81" i="25"/>
  <c r="D82" i="25"/>
  <c r="D85" i="25"/>
  <c r="D80" i="25"/>
  <c r="D83" i="25"/>
  <c r="C90" i="33" l="1"/>
  <c r="D86" i="25"/>
</calcChain>
</file>

<file path=xl/sharedStrings.xml><?xml version="1.0" encoding="utf-8"?>
<sst xmlns="http://schemas.openxmlformats.org/spreadsheetml/2006/main" count="313" uniqueCount="154">
  <si>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</si>
  <si>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</si>
  <si>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</si>
  <si>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</si>
  <si>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</si>
  <si>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</si>
  <si>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</si>
  <si>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</si>
  <si>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</si>
  <si>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</si>
  <si>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</si>
  <si>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</si>
  <si>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</si>
  <si>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</si>
  <si>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</si>
  <si>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</si>
  <si>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</si>
  <si>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</si>
  <si>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</si>
  <si>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</si>
  <si>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</si>
  <si>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</si>
  <si>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</si>
  <si>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</si>
  <si>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</si>
  <si>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</si>
  <si>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</si>
  <si>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</si>
  <si>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</si>
  <si>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</si>
  <si>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</si>
  <si>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</si>
  <si>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</si>
  <si>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</si>
  <si>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</si>
  <si>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</si>
  <si>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</si>
  <si>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</si>
  <si>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</si>
  <si>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</si>
  <si>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</si>
  <si>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</si>
  <si>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</si>
  <si>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</si>
  <si>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</si>
  <si>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</si>
  <si>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</si>
  <si>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</si>
  <si>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</si>
  <si>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</si>
  <si>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</si>
  <si>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</si>
  <si>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</si>
  <si>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</si>
  <si>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</si>
  <si>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</si>
  <si>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</si>
  <si>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</si>
  <si>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</si>
  <si>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</si>
  <si>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</si>
  <si>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</si>
  <si>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</si>
  <si>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</si>
  <si>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</si>
  <si>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</si>
  <si>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</si>
  <si>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</si>
  <si>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</si>
  <si>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</si>
  <si>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</si>
  <si>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</si>
  <si>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</si>
  <si>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</si>
  <si>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</si>
  <si>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</si>
  <si>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</si>
  <si>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</si>
  <si>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</si>
  <si>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</si>
  <si>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</si>
  <si>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</si>
  <si>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DICIEMBRE-ENERO</t>
  </si>
  <si>
    <t>AGOSTO</t>
  </si>
  <si>
    <t>ABRIL</t>
  </si>
  <si>
    <t>ha</t>
  </si>
  <si>
    <t>DOBLE PROPOSITO</t>
  </si>
  <si>
    <t>ANUAL</t>
  </si>
  <si>
    <t>FERIA / VENTA EN PREDIO</t>
  </si>
  <si>
    <t>FECHA DE VENTA</t>
  </si>
  <si>
    <t>SEQUIA, ESTRÉS CALORICO, ENFERMEDADES</t>
  </si>
  <si>
    <t>OPERATIVO SANITARIO OTOÑO</t>
  </si>
  <si>
    <t>MARZO</t>
  </si>
  <si>
    <t>OPERATIVO SANITARIO PRIMAVERA</t>
  </si>
  <si>
    <t>MANEJO SANITARIO</t>
  </si>
  <si>
    <t>SOFOMAX</t>
  </si>
  <si>
    <t>ML</t>
  </si>
  <si>
    <t>MARZO/SEPTIEMBRE</t>
  </si>
  <si>
    <t>COSTRIBAC 8 GOLD</t>
  </si>
  <si>
    <t>JERINGAS 2 ML</t>
  </si>
  <si>
    <t>U</t>
  </si>
  <si>
    <t>ARETES CONTROL MOSCA DE LOS CUERNOS</t>
  </si>
  <si>
    <t>PRUEBA TUBERCULINA</t>
  </si>
  <si>
    <t>VACUNA CARBUNCLO</t>
  </si>
  <si>
    <t>DIIO</t>
  </si>
  <si>
    <t>SUPLEMENTACIÓN</t>
  </si>
  <si>
    <t>COFORTA</t>
  </si>
  <si>
    <t>MARZO-ABRIL/SEPTIEMBRE</t>
  </si>
  <si>
    <t>JERINGAS 10 ML</t>
  </si>
  <si>
    <t>FARDOS AVENA</t>
  </si>
  <si>
    <t>COSETAN</t>
  </si>
  <si>
    <t>SC</t>
  </si>
  <si>
    <t>PRADERAS</t>
  </si>
  <si>
    <t>marzo</t>
  </si>
  <si>
    <t>ENERO</t>
  </si>
  <si>
    <t>ESCENARIOS COSTO UNITARIO  ($/U)</t>
  </si>
  <si>
    <t>Area</t>
  </si>
  <si>
    <t>Aplicación agroquimicos</t>
  </si>
  <si>
    <t>Salitre Potásico</t>
  </si>
  <si>
    <t>Marzo-abril</t>
  </si>
  <si>
    <t>mayo-diciemb.</t>
  </si>
  <si>
    <t>Flete</t>
  </si>
  <si>
    <t>Desbrozadora</t>
  </si>
  <si>
    <t>Octubre - Febrero</t>
  </si>
  <si>
    <t>CRÍA Y ENGORDA DE NOVILLOS AUTOCONSUMO</t>
  </si>
  <si>
    <t>enero</t>
  </si>
  <si>
    <t>CONTROL MALEZAS</t>
  </si>
  <si>
    <t>JUNIO-JULIO-AGOSTO</t>
  </si>
  <si>
    <t>FERTIYESO</t>
  </si>
  <si>
    <t>TON/HÁ</t>
  </si>
  <si>
    <t>PRIMAVERA</t>
  </si>
  <si>
    <t>COSTO ADQUISICION TERNERO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</si>
  <si>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</si>
  <si>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</si>
  <si>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</si>
  <si>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</si>
  <si>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</si>
  <si>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</si>
  <si>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</si>
  <si>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</si>
  <si>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</si>
  <si>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</si>
  <si>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</si>
  <si>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</si>
  <si>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</si>
  <si>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</si>
  <si>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</si>
  <si>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</si>
  <si>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</si>
  <si>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</si>
  <si>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</si>
  <si>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</si>
  <si>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</si>
  <si>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 xml:space="preserve">RENDIMIENTO (KG/HÁ)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</si>
</sst>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_-* #,##0_-;\-* #,##0_-;_-* &quot;-&quot;??_-;_-@_-"/>
    <numFmt numFmtId="169" formatCode="#,##0_ ;\-#,##0\ "/>
    <numFmt numFmtId="170" formatCode="&quot;$&quot;\ #,##0"/>
    <numFmt numFmtId="171" formatCode="_-* #,##0.00\ _€_-;\-* #,##0.00\ _€_-;_-* &quot;-&quot;??\ _€_-;_-@_-"/>
  </numFmts>
  <fonts count="3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6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7" fontId="25" fillId="0" borderId="19" applyFont="0" applyFill="0" applyBorder="0" applyAlignment="0" applyProtection="0"/>
    <xf numFmtId="44" fontId="19" fillId="0" borderId="0" applyFont="0" applyFill="0" applyBorder="0" applyAlignment="0" applyProtection="0"/>
    <xf numFmtId="171" fontId="25" fillId="0" borderId="19" applyFont="0" applyFill="0" applyBorder="0" applyAlignment="0" applyProtection="0"/>
  </cellStyleXfs>
  <cellXfs count="312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6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6" fontId="21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6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6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6" fontId="15" fillId="0" borderId="59" xfId="2" applyNumberFormat="1" applyFont="1" applyBorder="1" applyAlignment="1">
      <alignment horizontal="right"/>
    </xf>
    <xf numFmtId="166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10" borderId="59" xfId="0" applyFont="1" applyFill="1" applyBorder="1" applyAlignment="1">
      <alignment horizontal="center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0" fontId="33" fillId="0" borderId="59" xfId="2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49" fontId="30" fillId="3" borderId="11" xfId="0" applyNumberFormat="1" applyFont="1" applyFill="1" applyBorder="1" applyAlignment="1">
      <alignment horizontal="center" vertical="center"/>
    </xf>
    <xf numFmtId="49" fontId="30" fillId="3" borderId="11" xfId="0" applyNumberFormat="1" applyFont="1" applyFill="1" applyBorder="1" applyAlignment="1">
      <alignment horizontal="center" vertical="center" wrapText="1"/>
    </xf>
    <xf numFmtId="0" fontId="4" fillId="0" borderId="59" xfId="2" applyFont="1" applyBorder="1" applyAlignment="1">
      <alignment horizontal="left"/>
    </xf>
    <xf numFmtId="0" fontId="4" fillId="0" borderId="59" xfId="2" applyFont="1" applyBorder="1" applyAlignment="1">
      <alignment horizontal="center"/>
    </xf>
    <xf numFmtId="0" fontId="33" fillId="10" borderId="59" xfId="0" applyFont="1" applyFill="1" applyBorder="1" applyAlignment="1">
      <alignment horizontal="center" wrapText="1"/>
    </xf>
    <xf numFmtId="170" fontId="4" fillId="0" borderId="0" xfId="0" applyNumberFormat="1" applyFont="1" applyAlignment="1"/>
    <xf numFmtId="49" fontId="7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30" fillId="5" borderId="22" xfId="0" applyNumberFormat="1" applyFont="1" applyFill="1" applyBorder="1" applyAlignment="1">
      <alignment vertical="center"/>
    </xf>
    <xf numFmtId="0" fontId="30" fillId="5" borderId="23" xfId="0" applyFont="1" applyFill="1" applyBorder="1" applyAlignment="1">
      <alignment vertical="center"/>
    </xf>
    <xf numFmtId="164" fontId="30" fillId="5" borderId="24" xfId="0" applyNumberFormat="1" applyFont="1" applyFill="1" applyBorder="1" applyAlignment="1">
      <alignment vertical="center"/>
    </xf>
    <xf numFmtId="49" fontId="30" fillId="3" borderId="25" xfId="0" applyNumberFormat="1" applyFont="1" applyFill="1" applyBorder="1" applyAlignment="1">
      <alignment vertical="center"/>
    </xf>
    <xf numFmtId="0" fontId="30" fillId="3" borderId="13" xfId="0" applyFont="1" applyFill="1" applyBorder="1" applyAlignment="1">
      <alignment vertical="center"/>
    </xf>
    <xf numFmtId="164" fontId="30" fillId="3" borderId="26" xfId="0" applyNumberFormat="1" applyFont="1" applyFill="1" applyBorder="1" applyAlignment="1">
      <alignment vertical="center"/>
    </xf>
    <xf numFmtId="49" fontId="30" fillId="5" borderId="25" xfId="0" applyNumberFormat="1" applyFont="1" applyFill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164" fontId="30" fillId="5" borderId="26" xfId="0" applyNumberFormat="1" applyFont="1" applyFill="1" applyBorder="1" applyAlignment="1">
      <alignment vertical="center"/>
    </xf>
    <xf numFmtId="49" fontId="30" fillId="5" borderId="27" xfId="0" applyNumberFormat="1" applyFont="1" applyFill="1" applyBorder="1" applyAlignment="1">
      <alignment vertical="center"/>
    </xf>
    <xf numFmtId="0" fontId="30" fillId="5" borderId="28" xfId="0" applyFont="1" applyFill="1" applyBorder="1" applyAlignment="1">
      <alignment vertical="center"/>
    </xf>
    <xf numFmtId="164" fontId="30" fillId="6" borderId="2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6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6" fillId="8" borderId="30" xfId="0" applyNumberFormat="1" applyFont="1" applyFill="1" applyBorder="1" applyAlignment="1">
      <alignment vertical="center"/>
    </xf>
    <xf numFmtId="49" fontId="36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6" fillId="2" borderId="32" xfId="0" applyNumberFormat="1" applyFont="1" applyFill="1" applyBorder="1" applyAlignment="1">
      <alignment vertical="center"/>
    </xf>
    <xf numFmtId="3" fontId="36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6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6" fillId="8" borderId="34" xfId="0" applyNumberFormat="1" applyFont="1" applyFill="1" applyBorder="1" applyAlignment="1">
      <alignment vertical="center"/>
    </xf>
    <xf numFmtId="165" fontId="36" fillId="8" borderId="35" xfId="0" applyNumberFormat="1" applyFont="1" applyFill="1" applyBorder="1" applyAlignment="1">
      <alignment vertical="center"/>
    </xf>
    <xf numFmtId="9" fontId="36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6" fillId="8" borderId="49" xfId="0" applyNumberFormat="1" applyFont="1" applyFill="1" applyBorder="1" applyAlignment="1">
      <alignment vertical="center"/>
    </xf>
    <xf numFmtId="0" fontId="36" fillId="8" borderId="50" xfId="0" applyNumberFormat="1" applyFont="1" applyFill="1" applyBorder="1" applyAlignment="1">
      <alignment vertical="center"/>
    </xf>
    <xf numFmtId="0" fontId="36" fillId="8" borderId="51" xfId="0" applyNumberFormat="1" applyFont="1" applyFill="1" applyBorder="1" applyAlignment="1">
      <alignment vertical="center"/>
    </xf>
    <xf numFmtId="0" fontId="36" fillId="7" borderId="19" xfId="0" applyFont="1" applyFill="1" applyBorder="1" applyAlignment="1">
      <alignment vertical="center"/>
    </xf>
    <xf numFmtId="164" fontId="36" fillId="2" borderId="19" xfId="0" applyNumberFormat="1" applyFont="1" applyFill="1" applyBorder="1" applyAlignment="1">
      <alignment vertical="center"/>
    </xf>
    <xf numFmtId="165" fontId="36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horizontal="left" wrapText="1"/>
    </xf>
    <xf numFmtId="0" fontId="31" fillId="10" borderId="59" xfId="0" applyFont="1" applyFill="1" applyBorder="1" applyAlignment="1">
      <alignment horizontal="right" wrapText="1"/>
    </xf>
    <xf numFmtId="0" fontId="31" fillId="10" borderId="59" xfId="0" applyFont="1" applyFill="1" applyBorder="1" applyAlignment="1">
      <alignment horizontal="right"/>
    </xf>
    <xf numFmtId="17" fontId="31" fillId="0" borderId="59" xfId="0" applyNumberFormat="1" applyFont="1" applyBorder="1" applyAlignment="1">
      <alignment horizontal="right"/>
    </xf>
    <xf numFmtId="49" fontId="4" fillId="2" borderId="59" xfId="0" applyNumberFormat="1" applyFont="1" applyFill="1" applyBorder="1" applyAlignment="1">
      <alignment horizontal="left" wrapText="1"/>
    </xf>
    <xf numFmtId="3" fontId="31" fillId="10" borderId="59" xfId="0" applyNumberFormat="1" applyFont="1" applyFill="1" applyBorder="1" applyAlignment="1">
      <alignment horizontal="right" wrapText="1"/>
    </xf>
    <xf numFmtId="17" fontId="31" fillId="10" borderId="59" xfId="0" applyNumberFormat="1" applyFont="1" applyFill="1" applyBorder="1" applyAlignment="1">
      <alignment horizontal="right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169" fontId="7" fillId="3" borderId="19" xfId="0" applyNumberFormat="1" applyFont="1" applyFill="1" applyBorder="1" applyAlignment="1">
      <alignment vertical="center"/>
    </xf>
    <xf numFmtId="3" fontId="4" fillId="2" borderId="73" xfId="0" applyNumberFormat="1" applyFont="1" applyFill="1" applyBorder="1" applyAlignment="1"/>
    <xf numFmtId="3" fontId="7" fillId="3" borderId="70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/>
    </xf>
    <xf numFmtId="3" fontId="33" fillId="0" borderId="59" xfId="0" applyNumberFormat="1" applyFont="1" applyFill="1" applyBorder="1" applyAlignment="1">
      <alignment horizontal="left" vertical="center" wrapText="1"/>
    </xf>
    <xf numFmtId="3" fontId="33" fillId="0" borderId="59" xfId="5" applyNumberFormat="1" applyFont="1" applyFill="1" applyBorder="1" applyAlignment="1">
      <alignment horizontal="right" wrapText="1"/>
    </xf>
    <xf numFmtId="3" fontId="33" fillId="0" borderId="59" xfId="0" applyNumberFormat="1" applyFont="1" applyFill="1" applyBorder="1" applyAlignment="1">
      <alignment horizontal="center" wrapText="1"/>
    </xf>
    <xf numFmtId="169" fontId="36" fillId="2" borderId="5" xfId="0" applyNumberFormat="1" applyFont="1" applyFill="1" applyBorder="1" applyAlignment="1">
      <alignment vertical="center"/>
    </xf>
    <xf numFmtId="0" fontId="34" fillId="10" borderId="59" xfId="0" applyFont="1" applyFill="1" applyBorder="1" applyAlignment="1">
      <alignment horizontal="left" wrapText="1"/>
    </xf>
    <xf numFmtId="3" fontId="33" fillId="10" borderId="59" xfId="0" applyNumberFormat="1" applyFont="1" applyFill="1" applyBorder="1" applyAlignment="1">
      <alignment horizontal="right" wrapText="1"/>
    </xf>
    <xf numFmtId="3" fontId="33" fillId="10" borderId="59" xfId="0" applyNumberFormat="1" applyFont="1" applyFill="1" applyBorder="1" applyAlignment="1">
      <alignment wrapText="1"/>
    </xf>
    <xf numFmtId="0" fontId="33" fillId="10" borderId="59" xfId="0" applyFont="1" applyFill="1" applyBorder="1" applyAlignment="1">
      <alignment horizontal="left" wrapText="1"/>
    </xf>
    <xf numFmtId="0" fontId="35" fillId="10" borderId="59" xfId="0" applyFont="1" applyFill="1" applyBorder="1" applyAlignment="1">
      <alignment wrapText="1"/>
    </xf>
    <xf numFmtId="3" fontId="4" fillId="0" borderId="59" xfId="2" applyNumberFormat="1" applyFont="1" applyBorder="1" applyAlignment="1">
      <alignment horizontal="right"/>
    </xf>
    <xf numFmtId="3" fontId="33" fillId="0" borderId="59" xfId="2" applyNumberFormat="1" applyFont="1" applyBorder="1" applyAlignment="1">
      <alignment horizontal="right"/>
    </xf>
    <xf numFmtId="3" fontId="4" fillId="0" borderId="59" xfId="4" applyNumberFormat="1" applyFont="1" applyBorder="1" applyAlignment="1">
      <alignment horizontal="right"/>
    </xf>
    <xf numFmtId="0" fontId="33" fillId="0" borderId="59" xfId="2" applyFont="1" applyBorder="1"/>
    <xf numFmtId="168" fontId="33" fillId="0" borderId="59" xfId="1" applyNumberFormat="1" applyFont="1" applyBorder="1" applyAlignment="1"/>
    <xf numFmtId="169" fontId="33" fillId="0" borderId="59" xfId="0" applyNumberFormat="1" applyFont="1" applyBorder="1"/>
    <xf numFmtId="0" fontId="31" fillId="10" borderId="59" xfId="0" applyFont="1" applyFill="1" applyBorder="1" applyAlignment="1">
      <alignment horizontal="left" wrapText="1"/>
    </xf>
    <xf numFmtId="3" fontId="31" fillId="10" borderId="59" xfId="0" applyNumberFormat="1" applyFont="1" applyFill="1" applyBorder="1" applyAlignment="1">
      <alignment horizontal="right"/>
    </xf>
    <xf numFmtId="3" fontId="33" fillId="10" borderId="59" xfId="0" applyNumberFormat="1" applyFont="1" applyFill="1" applyBorder="1"/>
    <xf numFmtId="0" fontId="31" fillId="10" borderId="59" xfId="0" applyFont="1" applyFill="1" applyBorder="1" applyAlignment="1">
      <alignment horizontal="left"/>
    </xf>
    <xf numFmtId="49" fontId="32" fillId="3" borderId="19" xfId="0" applyNumberFormat="1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6" fillId="9" borderId="38" xfId="0" applyFont="1" applyFill="1" applyBorder="1" applyAlignment="1">
      <alignment vertical="center"/>
    </xf>
    <xf numFmtId="0" fontId="31" fillId="10" borderId="59" xfId="0" applyFont="1" applyFill="1" applyBorder="1" applyAlignment="1">
      <alignment horizontal="left" wrapText="1"/>
    </xf>
    <xf numFmtId="0" fontId="31" fillId="10" borderId="60" xfId="0" applyFont="1" applyFill="1" applyBorder="1" applyAlignment="1">
      <alignment horizontal="left" wrapText="1"/>
    </xf>
    <xf numFmtId="0" fontId="38" fillId="12" borderId="19" xfId="0" applyFont="1" applyFill="1" applyBorder="1" applyAlignment="1">
      <alignment horizontal="left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</cellXfs>
  <cellStyles count="6">
    <cellStyle name="Millares" xfId="1" builtinId="3"/>
    <cellStyle name="Millares 2" xfId="3"/>
    <cellStyle name="Millares_Hoja1" xfId="5"/>
    <cellStyle name="Moneda" xfId="4" builtin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0</xdr:row>
      <xdr:rowOff>0</xdr:rowOff>
    </xdr:from>
    <xdr:to>
      <xdr:col>7</xdr:col>
      <xdr:colOff>9524</xdr:colOff>
      <xdr:row>8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0"/>
          <a:ext cx="6981825" cy="1327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92"/>
  <sheetViews>
    <sheetView tabSelected="1" topLeftCell="A62" workbookViewId="0">
      <selection activeCell="E14" sqref="E14:F14"/>
    </sheetView>
  </sheetViews>
  <sheetFormatPr baseColWidth="10" defaultColWidth="11.42578125" defaultRowHeight="12.75" x14ac:dyDescent="0.25"/>
  <cols>
    <col min="1" max="1" width="5.140625" style="171" customWidth="1"/>
    <col min="2" max="2" width="18.7109375" style="171" customWidth="1"/>
    <col min="3" max="3" width="19.28515625" style="171" customWidth="1"/>
    <col min="4" max="4" width="11.42578125" style="171"/>
    <col min="5" max="5" width="19.140625" style="171" customWidth="1"/>
    <col min="6" max="6" width="15.28515625" style="171" customWidth="1"/>
    <col min="7" max="7" width="20.71093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18"/>
      <c r="C9" s="218"/>
      <c r="D9" s="247"/>
      <c r="E9" s="218"/>
      <c r="F9" s="218"/>
      <c r="G9" s="218"/>
    </row>
    <row r="10" spans="2:7" ht="25.5" x14ac:dyDescent="0.25">
      <c r="B10" s="248" t="s">
        <v>0</v>
      </c>
      <c r="C10" s="249" t="s">
        <v>124</v>
      </c>
      <c r="D10" s="247"/>
      <c r="E10" s="301" t="s">
        <v>153</v>
      </c>
      <c r="F10" s="301"/>
      <c r="G10" s="253">
        <v>450</v>
      </c>
    </row>
    <row r="11" spans="2:7" x14ac:dyDescent="0.25">
      <c r="B11" s="252" t="s">
        <v>1</v>
      </c>
      <c r="C11" s="249" t="s">
        <v>86</v>
      </c>
      <c r="D11" s="247"/>
      <c r="E11" s="299" t="s">
        <v>2</v>
      </c>
      <c r="F11" s="300"/>
      <c r="G11" s="254" t="s">
        <v>125</v>
      </c>
    </row>
    <row r="12" spans="2:7" x14ac:dyDescent="0.25">
      <c r="B12" s="252" t="s">
        <v>3</v>
      </c>
      <c r="C12" s="250" t="s">
        <v>70</v>
      </c>
      <c r="D12" s="247"/>
      <c r="E12" s="299" t="s">
        <v>152</v>
      </c>
      <c r="F12" s="300"/>
      <c r="G12" s="253">
        <v>2260</v>
      </c>
    </row>
    <row r="13" spans="2:7" x14ac:dyDescent="0.25">
      <c r="B13" s="252" t="s">
        <v>5</v>
      </c>
      <c r="C13" s="250" t="s">
        <v>71</v>
      </c>
      <c r="D13" s="247"/>
      <c r="E13" s="299" t="s">
        <v>6</v>
      </c>
      <c r="F13" s="300"/>
      <c r="G13" s="253">
        <f>G10*G12</f>
        <v>1017000</v>
      </c>
    </row>
    <row r="14" spans="2:7" x14ac:dyDescent="0.25">
      <c r="B14" s="252" t="s">
        <v>7</v>
      </c>
      <c r="C14" s="250" t="s">
        <v>72</v>
      </c>
      <c r="D14" s="247"/>
      <c r="E14" s="299" t="s">
        <v>8</v>
      </c>
      <c r="F14" s="300"/>
      <c r="G14" s="249" t="s">
        <v>88</v>
      </c>
    </row>
    <row r="15" spans="2:7" x14ac:dyDescent="0.25">
      <c r="B15" s="252" t="s">
        <v>9</v>
      </c>
      <c r="C15" s="250" t="s">
        <v>116</v>
      </c>
      <c r="D15" s="247"/>
      <c r="E15" s="299" t="s">
        <v>89</v>
      </c>
      <c r="F15" s="300"/>
      <c r="G15" s="254" t="s">
        <v>82</v>
      </c>
    </row>
    <row r="16" spans="2:7" ht="25.5" x14ac:dyDescent="0.25">
      <c r="B16" s="252" t="s">
        <v>11</v>
      </c>
      <c r="C16" s="251">
        <v>44896</v>
      </c>
      <c r="D16" s="247"/>
      <c r="E16" s="299" t="s">
        <v>12</v>
      </c>
      <c r="F16" s="300"/>
      <c r="G16" s="249" t="s">
        <v>90</v>
      </c>
    </row>
    <row r="17" spans="2:7" x14ac:dyDescent="0.25">
      <c r="B17" s="255"/>
      <c r="C17" s="256"/>
      <c r="D17" s="257"/>
      <c r="E17" s="258"/>
      <c r="F17" s="258"/>
      <c r="G17" s="259"/>
    </row>
    <row r="18" spans="2:7" x14ac:dyDescent="0.25">
      <c r="B18" s="295" t="s">
        <v>13</v>
      </c>
      <c r="C18" s="296"/>
      <c r="D18" s="296"/>
      <c r="E18" s="296"/>
      <c r="F18" s="296"/>
      <c r="G18" s="296"/>
    </row>
    <row r="19" spans="2:7" x14ac:dyDescent="0.25">
      <c r="B19" s="258"/>
      <c r="C19" s="262"/>
      <c r="D19" s="262"/>
      <c r="E19" s="262"/>
      <c r="F19" s="258"/>
      <c r="G19" s="258"/>
    </row>
    <row r="20" spans="2:7" x14ac:dyDescent="0.25">
      <c r="B20" s="264" t="s">
        <v>14</v>
      </c>
      <c r="C20" s="213"/>
      <c r="D20" s="213"/>
      <c r="E20" s="213"/>
      <c r="F20" s="213"/>
      <c r="G20" s="213"/>
    </row>
    <row r="21" spans="2:7" x14ac:dyDescent="0.25">
      <c r="B21" s="265" t="s">
        <v>15</v>
      </c>
      <c r="C21" s="265" t="s">
        <v>16</v>
      </c>
      <c r="D21" s="265" t="s">
        <v>17</v>
      </c>
      <c r="E21" s="265" t="s">
        <v>18</v>
      </c>
      <c r="F21" s="265" t="s">
        <v>19</v>
      </c>
      <c r="G21" s="265" t="s">
        <v>20</v>
      </c>
    </row>
    <row r="22" spans="2:7" ht="25.5" x14ac:dyDescent="0.25">
      <c r="B22" s="291" t="s">
        <v>91</v>
      </c>
      <c r="C22" s="175" t="s">
        <v>21</v>
      </c>
      <c r="D22" s="175">
        <v>0.1</v>
      </c>
      <c r="E22" s="175" t="s">
        <v>92</v>
      </c>
      <c r="F22" s="292">
        <v>45000</v>
      </c>
      <c r="G22" s="293">
        <f>F22*D22</f>
        <v>4500</v>
      </c>
    </row>
    <row r="23" spans="2:7" x14ac:dyDescent="0.25">
      <c r="B23" s="294" t="s">
        <v>93</v>
      </c>
      <c r="C23" s="175" t="s">
        <v>21</v>
      </c>
      <c r="D23" s="175">
        <v>0.1</v>
      </c>
      <c r="E23" s="175" t="s">
        <v>74</v>
      </c>
      <c r="F23" s="292">
        <v>45000</v>
      </c>
      <c r="G23" s="293">
        <f t="shared" ref="G23:G24" si="0">F23*D23</f>
        <v>4500</v>
      </c>
    </row>
    <row r="24" spans="2:7" x14ac:dyDescent="0.25">
      <c r="B24" s="294" t="s">
        <v>126</v>
      </c>
      <c r="C24" s="175" t="s">
        <v>21</v>
      </c>
      <c r="D24" s="175">
        <v>1</v>
      </c>
      <c r="E24" s="175" t="s">
        <v>74</v>
      </c>
      <c r="F24" s="292">
        <v>35000</v>
      </c>
      <c r="G24" s="293">
        <f t="shared" si="0"/>
        <v>35000</v>
      </c>
    </row>
    <row r="25" spans="2:7" x14ac:dyDescent="0.25">
      <c r="B25" s="266" t="s">
        <v>22</v>
      </c>
      <c r="C25" s="267"/>
      <c r="D25" s="267"/>
      <c r="E25" s="267"/>
      <c r="F25" s="269"/>
      <c r="G25" s="269">
        <f>SUM(G22:G24)</f>
        <v>44000</v>
      </c>
    </row>
    <row r="26" spans="2:7" x14ac:dyDescent="0.25">
      <c r="B26" s="260"/>
      <c r="C26" s="261"/>
      <c r="D26" s="261"/>
      <c r="E26" s="261"/>
      <c r="F26" s="263"/>
      <c r="G26" s="263"/>
    </row>
    <row r="27" spans="2:7" x14ac:dyDescent="0.25">
      <c r="B27" s="176" t="s">
        <v>23</v>
      </c>
      <c r="C27" s="177"/>
      <c r="D27" s="178"/>
      <c r="E27" s="178"/>
      <c r="F27" s="179"/>
      <c r="G27" s="179"/>
    </row>
    <row r="28" spans="2:7" x14ac:dyDescent="0.25">
      <c r="B28" s="180" t="s">
        <v>15</v>
      </c>
      <c r="C28" s="181" t="s">
        <v>16</v>
      </c>
      <c r="D28" s="181" t="s">
        <v>17</v>
      </c>
      <c r="E28" s="180" t="s">
        <v>18</v>
      </c>
      <c r="F28" s="181" t="s">
        <v>19</v>
      </c>
      <c r="G28" s="180" t="s">
        <v>20</v>
      </c>
    </row>
    <row r="29" spans="2:7" x14ac:dyDescent="0.25">
      <c r="B29" s="288"/>
      <c r="C29" s="182"/>
      <c r="D29" s="175">
        <v>0</v>
      </c>
      <c r="E29" s="182"/>
      <c r="F29" s="289"/>
      <c r="G29" s="290">
        <f t="shared" ref="G29" si="1">F29*D29</f>
        <v>0</v>
      </c>
    </row>
    <row r="30" spans="2:7" x14ac:dyDescent="0.25">
      <c r="B30" s="266" t="s">
        <v>24</v>
      </c>
      <c r="C30" s="267"/>
      <c r="D30" s="267"/>
      <c r="E30" s="267"/>
      <c r="F30" s="268"/>
      <c r="G30" s="270">
        <f>SUM(G29:G29)</f>
        <v>0</v>
      </c>
    </row>
    <row r="31" spans="2:7" x14ac:dyDescent="0.25">
      <c r="B31" s="258"/>
      <c r="C31" s="258"/>
      <c r="D31" s="258"/>
      <c r="E31" s="258"/>
      <c r="F31" s="271"/>
      <c r="G31" s="271"/>
    </row>
    <row r="32" spans="2:7" x14ac:dyDescent="0.25">
      <c r="B32" s="264" t="s">
        <v>25</v>
      </c>
      <c r="C32" s="273"/>
      <c r="D32" s="273"/>
      <c r="E32" s="273"/>
      <c r="F32" s="213"/>
      <c r="G32" s="213"/>
    </row>
    <row r="33" spans="2:9" x14ac:dyDescent="0.25">
      <c r="B33" s="274" t="s">
        <v>15</v>
      </c>
      <c r="C33" s="274" t="s">
        <v>16</v>
      </c>
      <c r="D33" s="274" t="s">
        <v>17</v>
      </c>
      <c r="E33" s="274" t="s">
        <v>18</v>
      </c>
      <c r="F33" s="265" t="s">
        <v>19</v>
      </c>
      <c r="G33" s="274" t="s">
        <v>20</v>
      </c>
    </row>
    <row r="34" spans="2:9" x14ac:dyDescent="0.25">
      <c r="B34" s="188" t="s">
        <v>117</v>
      </c>
      <c r="C34" s="189" t="s">
        <v>85</v>
      </c>
      <c r="D34" s="189">
        <v>0.5</v>
      </c>
      <c r="E34" s="189" t="s">
        <v>120</v>
      </c>
      <c r="F34" s="285">
        <v>50000</v>
      </c>
      <c r="G34" s="286">
        <f>D34*F34</f>
        <v>25000</v>
      </c>
    </row>
    <row r="35" spans="2:9" x14ac:dyDescent="0.25">
      <c r="B35" s="188" t="s">
        <v>121</v>
      </c>
      <c r="C35" s="189" t="s">
        <v>34</v>
      </c>
      <c r="D35" s="189">
        <v>1</v>
      </c>
      <c r="E35" s="189" t="s">
        <v>119</v>
      </c>
      <c r="F35" s="285">
        <v>17000</v>
      </c>
      <c r="G35" s="286">
        <f>D35*F35</f>
        <v>17000</v>
      </c>
    </row>
    <row r="36" spans="2:9" x14ac:dyDescent="0.25">
      <c r="B36" s="188" t="s">
        <v>122</v>
      </c>
      <c r="C36" s="189" t="s">
        <v>26</v>
      </c>
      <c r="D36" s="189">
        <v>0.5</v>
      </c>
      <c r="E36" s="189" t="s">
        <v>123</v>
      </c>
      <c r="F36" s="287">
        <v>34000</v>
      </c>
      <c r="G36" s="286">
        <f>D36*F36</f>
        <v>17000</v>
      </c>
    </row>
    <row r="37" spans="2:9" x14ac:dyDescent="0.25">
      <c r="B37" s="183" t="s">
        <v>28</v>
      </c>
      <c r="C37" s="184"/>
      <c r="D37" s="184"/>
      <c r="E37" s="184"/>
      <c r="F37" s="185"/>
      <c r="G37" s="272">
        <f>SUM(G34:G36)</f>
        <v>59000</v>
      </c>
    </row>
    <row r="38" spans="2:9" x14ac:dyDescent="0.25">
      <c r="B38" s="196"/>
      <c r="C38" s="196"/>
      <c r="D38" s="196"/>
      <c r="E38" s="196"/>
      <c r="F38" s="197"/>
      <c r="G38" s="197"/>
    </row>
    <row r="39" spans="2:9" x14ac:dyDescent="0.25">
      <c r="B39" s="264" t="s">
        <v>29</v>
      </c>
      <c r="C39" s="273"/>
      <c r="D39" s="273"/>
      <c r="E39" s="273"/>
      <c r="F39" s="213"/>
      <c r="G39" s="213"/>
    </row>
    <row r="40" spans="2:9" ht="25.5" x14ac:dyDescent="0.25">
      <c r="B40" s="265" t="s">
        <v>30</v>
      </c>
      <c r="C40" s="265" t="s">
        <v>31</v>
      </c>
      <c r="D40" s="265" t="s">
        <v>32</v>
      </c>
      <c r="E40" s="265" t="s">
        <v>18</v>
      </c>
      <c r="F40" s="265" t="s">
        <v>19</v>
      </c>
      <c r="G40" s="265" t="s">
        <v>20</v>
      </c>
    </row>
    <row r="41" spans="2:9" x14ac:dyDescent="0.25">
      <c r="B41" s="280" t="s">
        <v>94</v>
      </c>
      <c r="C41" s="190"/>
      <c r="D41" s="190"/>
      <c r="E41" s="190"/>
      <c r="F41" s="281"/>
      <c r="G41" s="282"/>
    </row>
    <row r="42" spans="2:9" x14ac:dyDescent="0.25">
      <c r="B42" s="283" t="s">
        <v>95</v>
      </c>
      <c r="C42" s="190" t="s">
        <v>96</v>
      </c>
      <c r="D42" s="190">
        <v>70</v>
      </c>
      <c r="E42" s="190" t="s">
        <v>97</v>
      </c>
      <c r="F42" s="281">
        <v>79</v>
      </c>
      <c r="G42" s="282">
        <f t="shared" ref="G42:G48" si="2">F42*D42</f>
        <v>5530</v>
      </c>
      <c r="I42" s="191"/>
    </row>
    <row r="43" spans="2:9" x14ac:dyDescent="0.25">
      <c r="B43" s="283" t="s">
        <v>98</v>
      </c>
      <c r="C43" s="190" t="s">
        <v>96</v>
      </c>
      <c r="D43" s="190">
        <v>6</v>
      </c>
      <c r="E43" s="190" t="s">
        <v>97</v>
      </c>
      <c r="F43" s="281">
        <v>735</v>
      </c>
      <c r="G43" s="282">
        <f t="shared" si="2"/>
        <v>4410</v>
      </c>
      <c r="I43" s="191"/>
    </row>
    <row r="44" spans="2:9" x14ac:dyDescent="0.25">
      <c r="B44" s="283" t="s">
        <v>99</v>
      </c>
      <c r="C44" s="190" t="s">
        <v>100</v>
      </c>
      <c r="D44" s="190">
        <v>3</v>
      </c>
      <c r="E44" s="190" t="s">
        <v>97</v>
      </c>
      <c r="F44" s="281">
        <v>249</v>
      </c>
      <c r="G44" s="282">
        <f t="shared" si="2"/>
        <v>747</v>
      </c>
      <c r="I44" s="191"/>
    </row>
    <row r="45" spans="2:9" ht="25.5" x14ac:dyDescent="0.25">
      <c r="B45" s="283" t="s">
        <v>101</v>
      </c>
      <c r="C45" s="190" t="s">
        <v>100</v>
      </c>
      <c r="D45" s="190">
        <v>1</v>
      </c>
      <c r="E45" s="190" t="s">
        <v>74</v>
      </c>
      <c r="F45" s="281">
        <v>1808</v>
      </c>
      <c r="G45" s="282">
        <f t="shared" si="2"/>
        <v>1808</v>
      </c>
      <c r="I45" s="191"/>
    </row>
    <row r="46" spans="2:9" x14ac:dyDescent="0.25">
      <c r="B46" s="283" t="s">
        <v>102</v>
      </c>
      <c r="C46" s="190" t="s">
        <v>100</v>
      </c>
      <c r="D46" s="190">
        <v>3</v>
      </c>
      <c r="E46" s="190" t="s">
        <v>97</v>
      </c>
      <c r="F46" s="281">
        <v>1695</v>
      </c>
      <c r="G46" s="282">
        <f t="shared" si="2"/>
        <v>5085</v>
      </c>
      <c r="I46" s="191"/>
    </row>
    <row r="47" spans="2:9" x14ac:dyDescent="0.25">
      <c r="B47" s="283" t="s">
        <v>103</v>
      </c>
      <c r="C47" s="190" t="s">
        <v>100</v>
      </c>
      <c r="D47" s="190">
        <v>3</v>
      </c>
      <c r="E47" s="190" t="s">
        <v>97</v>
      </c>
      <c r="F47" s="281">
        <v>249</v>
      </c>
      <c r="G47" s="282">
        <f t="shared" si="2"/>
        <v>747</v>
      </c>
      <c r="I47" s="191"/>
    </row>
    <row r="48" spans="2:9" x14ac:dyDescent="0.25">
      <c r="B48" s="283" t="s">
        <v>104</v>
      </c>
      <c r="C48" s="190" t="s">
        <v>100</v>
      </c>
      <c r="D48" s="190">
        <v>1</v>
      </c>
      <c r="E48" s="190" t="s">
        <v>87</v>
      </c>
      <c r="F48" s="281">
        <v>5085</v>
      </c>
      <c r="G48" s="282">
        <f t="shared" si="2"/>
        <v>5085</v>
      </c>
      <c r="I48" s="191"/>
    </row>
    <row r="49" spans="2:9" x14ac:dyDescent="0.25">
      <c r="B49" s="284" t="s">
        <v>105</v>
      </c>
      <c r="C49" s="190"/>
      <c r="D49" s="190"/>
      <c r="E49" s="190"/>
      <c r="F49" s="281"/>
      <c r="G49" s="282"/>
      <c r="I49" s="191"/>
    </row>
    <row r="50" spans="2:9" x14ac:dyDescent="0.25">
      <c r="B50" s="283" t="s">
        <v>106</v>
      </c>
      <c r="C50" s="190" t="s">
        <v>96</v>
      </c>
      <c r="D50" s="190">
        <v>30</v>
      </c>
      <c r="E50" s="190" t="s">
        <v>107</v>
      </c>
      <c r="F50" s="281">
        <v>305</v>
      </c>
      <c r="G50" s="282">
        <f t="shared" ref="G50:G55" si="3">F50*D50</f>
        <v>9150</v>
      </c>
      <c r="I50" s="191"/>
    </row>
    <row r="51" spans="2:9" x14ac:dyDescent="0.25">
      <c r="B51" s="283" t="s">
        <v>108</v>
      </c>
      <c r="C51" s="190" t="s">
        <v>100</v>
      </c>
      <c r="D51" s="190">
        <v>3</v>
      </c>
      <c r="E51" s="190" t="s">
        <v>107</v>
      </c>
      <c r="F51" s="281">
        <v>373</v>
      </c>
      <c r="G51" s="282">
        <f t="shared" si="3"/>
        <v>1119</v>
      </c>
      <c r="I51" s="191"/>
    </row>
    <row r="52" spans="2:9" x14ac:dyDescent="0.25">
      <c r="B52" s="283" t="s">
        <v>109</v>
      </c>
      <c r="C52" s="190" t="s">
        <v>100</v>
      </c>
      <c r="D52" s="190">
        <v>31</v>
      </c>
      <c r="E52" s="190" t="s">
        <v>127</v>
      </c>
      <c r="F52" s="281">
        <v>3729</v>
      </c>
      <c r="G52" s="282">
        <f t="shared" si="3"/>
        <v>115599</v>
      </c>
      <c r="I52" s="191"/>
    </row>
    <row r="53" spans="2:9" x14ac:dyDescent="0.25">
      <c r="B53" s="283" t="s">
        <v>110</v>
      </c>
      <c r="C53" s="190" t="s">
        <v>111</v>
      </c>
      <c r="D53" s="190">
        <v>2</v>
      </c>
      <c r="E53" s="190" t="s">
        <v>127</v>
      </c>
      <c r="F53" s="281">
        <v>15820</v>
      </c>
      <c r="G53" s="282">
        <f t="shared" si="3"/>
        <v>31640</v>
      </c>
      <c r="I53" s="191"/>
    </row>
    <row r="54" spans="2:9" x14ac:dyDescent="0.25">
      <c r="B54" s="280" t="s">
        <v>112</v>
      </c>
      <c r="C54" s="190"/>
      <c r="D54" s="190"/>
      <c r="E54" s="190"/>
      <c r="F54" s="281"/>
      <c r="G54" s="282"/>
      <c r="I54" s="191"/>
    </row>
    <row r="55" spans="2:9" x14ac:dyDescent="0.25">
      <c r="B55" s="283" t="s">
        <v>128</v>
      </c>
      <c r="C55" s="190" t="s">
        <v>129</v>
      </c>
      <c r="D55" s="190">
        <v>1</v>
      </c>
      <c r="E55" s="190" t="s">
        <v>130</v>
      </c>
      <c r="F55" s="281">
        <v>244000</v>
      </c>
      <c r="G55" s="282">
        <f t="shared" si="3"/>
        <v>244000</v>
      </c>
      <c r="I55" s="191"/>
    </row>
    <row r="56" spans="2:9" x14ac:dyDescent="0.25">
      <c r="B56" s="266" t="s">
        <v>35</v>
      </c>
      <c r="C56" s="267"/>
      <c r="D56" s="267"/>
      <c r="E56" s="267"/>
      <c r="F56" s="269"/>
      <c r="G56" s="269">
        <f>SUM(G41:G55)</f>
        <v>424920</v>
      </c>
    </row>
    <row r="57" spans="2:9" x14ac:dyDescent="0.25">
      <c r="B57" s="260"/>
      <c r="C57" s="261"/>
      <c r="D57" s="261"/>
      <c r="E57" s="275"/>
      <c r="F57" s="263"/>
      <c r="G57" s="263"/>
    </row>
    <row r="58" spans="2:9" x14ac:dyDescent="0.25">
      <c r="B58" s="176" t="s">
        <v>36</v>
      </c>
      <c r="C58" s="177"/>
      <c r="D58" s="178"/>
      <c r="E58" s="178"/>
      <c r="F58" s="179"/>
      <c r="G58" s="179"/>
    </row>
    <row r="59" spans="2:9" ht="25.5" x14ac:dyDescent="0.25">
      <c r="B59" s="186" t="s">
        <v>37</v>
      </c>
      <c r="C59" s="187" t="s">
        <v>31</v>
      </c>
      <c r="D59" s="187" t="s">
        <v>32</v>
      </c>
      <c r="E59" s="186" t="s">
        <v>18</v>
      </c>
      <c r="F59" s="187" t="s">
        <v>19</v>
      </c>
      <c r="G59" s="186" t="s">
        <v>20</v>
      </c>
    </row>
    <row r="60" spans="2:9" ht="25.5" x14ac:dyDescent="0.25">
      <c r="B60" s="276" t="s">
        <v>131</v>
      </c>
      <c r="C60" s="278" t="s">
        <v>100</v>
      </c>
      <c r="D60" s="278">
        <v>1</v>
      </c>
      <c r="E60" s="278" t="s">
        <v>87</v>
      </c>
      <c r="F60" s="277">
        <v>113000</v>
      </c>
      <c r="G60" s="277">
        <f>D60*F60</f>
        <v>113000</v>
      </c>
    </row>
    <row r="61" spans="2:9" x14ac:dyDescent="0.25">
      <c r="B61" s="192" t="s">
        <v>38</v>
      </c>
      <c r="C61" s="193"/>
      <c r="D61" s="193"/>
      <c r="E61" s="193"/>
      <c r="F61" s="194"/>
      <c r="G61" s="195">
        <f>SUM(G60:G60)</f>
        <v>113000</v>
      </c>
    </row>
    <row r="62" spans="2:9" x14ac:dyDescent="0.25">
      <c r="B62" s="196"/>
      <c r="C62" s="196"/>
      <c r="D62" s="196"/>
      <c r="E62" s="196"/>
      <c r="F62" s="197"/>
      <c r="G62" s="197"/>
    </row>
    <row r="63" spans="2:9" x14ac:dyDescent="0.25">
      <c r="B63" s="198" t="s">
        <v>39</v>
      </c>
      <c r="C63" s="199"/>
      <c r="D63" s="199"/>
      <c r="E63" s="199"/>
      <c r="F63" s="199"/>
      <c r="G63" s="200">
        <f>G25+G30+G37+G56+G61</f>
        <v>640920</v>
      </c>
    </row>
    <row r="64" spans="2:9" x14ac:dyDescent="0.25">
      <c r="B64" s="201" t="s">
        <v>40</v>
      </c>
      <c r="C64" s="202"/>
      <c r="D64" s="202"/>
      <c r="E64" s="202"/>
      <c r="F64" s="202"/>
      <c r="G64" s="203">
        <f>G63*0.05</f>
        <v>32046</v>
      </c>
    </row>
    <row r="65" spans="2:7" x14ac:dyDescent="0.25">
      <c r="B65" s="204" t="s">
        <v>41</v>
      </c>
      <c r="C65" s="205"/>
      <c r="D65" s="205"/>
      <c r="E65" s="205"/>
      <c r="F65" s="205"/>
      <c r="G65" s="206">
        <f>G64+G63</f>
        <v>672966</v>
      </c>
    </row>
    <row r="66" spans="2:7" x14ac:dyDescent="0.25">
      <c r="B66" s="201" t="s">
        <v>42</v>
      </c>
      <c r="C66" s="202"/>
      <c r="D66" s="202"/>
      <c r="E66" s="202"/>
      <c r="F66" s="202"/>
      <c r="G66" s="203">
        <f>G13</f>
        <v>1017000</v>
      </c>
    </row>
    <row r="67" spans="2:7" x14ac:dyDescent="0.25">
      <c r="B67" s="207" t="s">
        <v>43</v>
      </c>
      <c r="C67" s="208"/>
      <c r="D67" s="208"/>
      <c r="E67" s="208"/>
      <c r="F67" s="208"/>
      <c r="G67" s="209">
        <f>G66-G65</f>
        <v>344034</v>
      </c>
    </row>
    <row r="68" spans="2:7" x14ac:dyDescent="0.25">
      <c r="B68" s="210" t="s">
        <v>150</v>
      </c>
      <c r="C68" s="211"/>
      <c r="D68" s="211"/>
      <c r="E68" s="211"/>
      <c r="F68" s="211"/>
      <c r="G68" s="212"/>
    </row>
    <row r="69" spans="2:7" ht="13.5" thickBot="1" x14ac:dyDescent="0.3">
      <c r="B69" s="213"/>
      <c r="C69" s="211"/>
      <c r="D69" s="211"/>
      <c r="E69" s="211"/>
      <c r="F69" s="211"/>
      <c r="G69" s="212"/>
    </row>
    <row r="70" spans="2:7" x14ac:dyDescent="0.25">
      <c r="B70" s="214" t="s">
        <v>151</v>
      </c>
      <c r="C70" s="215"/>
      <c r="D70" s="215"/>
      <c r="E70" s="215"/>
      <c r="F70" s="216"/>
      <c r="G70" s="212"/>
    </row>
    <row r="71" spans="2:7" x14ac:dyDescent="0.25">
      <c r="B71" s="217" t="s">
        <v>46</v>
      </c>
      <c r="C71" s="218"/>
      <c r="D71" s="218"/>
      <c r="E71" s="218"/>
      <c r="F71" s="219"/>
      <c r="G71" s="212"/>
    </row>
    <row r="72" spans="2:7" x14ac:dyDescent="0.25">
      <c r="B72" s="217" t="s">
        <v>47</v>
      </c>
      <c r="C72" s="218"/>
      <c r="D72" s="218"/>
      <c r="E72" s="218"/>
      <c r="F72" s="219"/>
      <c r="G72" s="212"/>
    </row>
    <row r="73" spans="2:7" x14ac:dyDescent="0.25">
      <c r="B73" s="217" t="s">
        <v>48</v>
      </c>
      <c r="C73" s="218"/>
      <c r="D73" s="218"/>
      <c r="E73" s="218"/>
      <c r="F73" s="219"/>
      <c r="G73" s="212"/>
    </row>
    <row r="74" spans="2:7" x14ac:dyDescent="0.25">
      <c r="B74" s="217" t="s">
        <v>49</v>
      </c>
      <c r="C74" s="218"/>
      <c r="D74" s="218"/>
      <c r="E74" s="218"/>
      <c r="F74" s="219"/>
      <c r="G74" s="212"/>
    </row>
    <row r="75" spans="2:7" x14ac:dyDescent="0.25">
      <c r="B75" s="217" t="s">
        <v>50</v>
      </c>
      <c r="C75" s="218"/>
      <c r="D75" s="218"/>
      <c r="E75" s="218"/>
      <c r="F75" s="219"/>
      <c r="G75" s="212"/>
    </row>
    <row r="76" spans="2:7" ht="13.5" thickBot="1" x14ac:dyDescent="0.3">
      <c r="B76" s="220" t="s">
        <v>51</v>
      </c>
      <c r="C76" s="221"/>
      <c r="D76" s="221"/>
      <c r="E76" s="221"/>
      <c r="F76" s="222"/>
      <c r="G76" s="212"/>
    </row>
    <row r="77" spans="2:7" x14ac:dyDescent="0.25">
      <c r="B77" s="213"/>
      <c r="C77" s="218"/>
      <c r="D77" s="218"/>
      <c r="E77" s="218"/>
      <c r="F77" s="218"/>
      <c r="G77" s="212"/>
    </row>
    <row r="78" spans="2:7" ht="13.5" thickBot="1" x14ac:dyDescent="0.3">
      <c r="B78" s="297" t="s">
        <v>52</v>
      </c>
      <c r="C78" s="298"/>
      <c r="D78" s="223"/>
      <c r="E78" s="224"/>
      <c r="F78" s="224"/>
      <c r="G78" s="212"/>
    </row>
    <row r="79" spans="2:7" x14ac:dyDescent="0.25">
      <c r="B79" s="225" t="s">
        <v>37</v>
      </c>
      <c r="C79" s="226" t="s">
        <v>53</v>
      </c>
      <c r="D79" s="227" t="s">
        <v>54</v>
      </c>
      <c r="E79" s="224"/>
      <c r="F79" s="224"/>
      <c r="G79" s="212"/>
    </row>
    <row r="80" spans="2:7" x14ac:dyDescent="0.25">
      <c r="B80" s="228" t="s">
        <v>55</v>
      </c>
      <c r="C80" s="229">
        <f>G25</f>
        <v>44000</v>
      </c>
      <c r="D80" s="230">
        <f>(C80/C86)</f>
        <v>6.5382203558575019E-2</v>
      </c>
      <c r="E80" s="224"/>
      <c r="F80" s="224"/>
      <c r="G80" s="212"/>
    </row>
    <row r="81" spans="2:7" x14ac:dyDescent="0.25">
      <c r="B81" s="228" t="s">
        <v>56</v>
      </c>
      <c r="C81" s="279">
        <f>G30</f>
        <v>0</v>
      </c>
      <c r="D81" s="230">
        <f>C81/C86</f>
        <v>0</v>
      </c>
      <c r="E81" s="224"/>
      <c r="F81" s="224"/>
      <c r="G81" s="212"/>
    </row>
    <row r="82" spans="2:7" x14ac:dyDescent="0.25">
      <c r="B82" s="228" t="s">
        <v>57</v>
      </c>
      <c r="C82" s="229">
        <f>G37</f>
        <v>59000</v>
      </c>
      <c r="D82" s="230">
        <f>(C82/C86)</f>
        <v>8.7671591135361965E-2</v>
      </c>
      <c r="E82" s="224"/>
      <c r="F82" s="224"/>
      <c r="G82" s="212"/>
    </row>
    <row r="83" spans="2:7" x14ac:dyDescent="0.25">
      <c r="B83" s="228" t="s">
        <v>30</v>
      </c>
      <c r="C83" s="229">
        <f>G56</f>
        <v>424920</v>
      </c>
      <c r="D83" s="230">
        <f>(C83/C86)</f>
        <v>0.63141377127522047</v>
      </c>
      <c r="E83" s="224"/>
      <c r="F83" s="224"/>
      <c r="G83" s="212"/>
    </row>
    <row r="84" spans="2:7" x14ac:dyDescent="0.25">
      <c r="B84" s="228" t="s">
        <v>58</v>
      </c>
      <c r="C84" s="231">
        <f>G61</f>
        <v>113000</v>
      </c>
      <c r="D84" s="230">
        <f>(C84/C86)</f>
        <v>0.16791338641179496</v>
      </c>
      <c r="E84" s="232"/>
      <c r="F84" s="232"/>
      <c r="G84" s="212"/>
    </row>
    <row r="85" spans="2:7" x14ac:dyDescent="0.25">
      <c r="B85" s="228" t="s">
        <v>59</v>
      </c>
      <c r="C85" s="231">
        <f>G64</f>
        <v>32046</v>
      </c>
      <c r="D85" s="230">
        <f>(C85/C86)</f>
        <v>4.7619047619047616E-2</v>
      </c>
      <c r="E85" s="232"/>
      <c r="F85" s="232"/>
      <c r="G85" s="212"/>
    </row>
    <row r="86" spans="2:7" ht="13.5" thickBot="1" x14ac:dyDescent="0.3">
      <c r="B86" s="233" t="s">
        <v>60</v>
      </c>
      <c r="C86" s="234">
        <f>SUM(C80:C85)</f>
        <v>672966</v>
      </c>
      <c r="D86" s="235">
        <f>SUM(D80:D85)</f>
        <v>1</v>
      </c>
      <c r="E86" s="232"/>
      <c r="F86" s="232"/>
      <c r="G86" s="212"/>
    </row>
    <row r="87" spans="2:7" x14ac:dyDescent="0.25">
      <c r="B87" s="213"/>
      <c r="C87" s="211"/>
      <c r="D87" s="211"/>
      <c r="E87" s="211"/>
      <c r="F87" s="211"/>
      <c r="G87" s="212"/>
    </row>
    <row r="88" spans="2:7" x14ac:dyDescent="0.25">
      <c r="B88" s="170"/>
      <c r="C88" s="211"/>
      <c r="D88" s="211"/>
      <c r="E88" s="211"/>
      <c r="F88" s="211"/>
      <c r="G88" s="212"/>
    </row>
    <row r="89" spans="2:7" ht="13.5" thickBot="1" x14ac:dyDescent="0.3">
      <c r="B89" s="236"/>
      <c r="C89" s="237" t="s">
        <v>115</v>
      </c>
      <c r="D89" s="238"/>
      <c r="E89" s="239"/>
      <c r="F89" s="240"/>
      <c r="G89" s="212"/>
    </row>
    <row r="90" spans="2:7" x14ac:dyDescent="0.25">
      <c r="B90" s="241" t="s">
        <v>66</v>
      </c>
      <c r="C90" s="242">
        <v>400</v>
      </c>
      <c r="D90" s="242">
        <v>450</v>
      </c>
      <c r="E90" s="243">
        <v>500</v>
      </c>
      <c r="F90" s="244"/>
      <c r="G90" s="245"/>
    </row>
    <row r="91" spans="2:7" ht="13.5" thickBot="1" x14ac:dyDescent="0.3">
      <c r="B91" s="233" t="s">
        <v>67</v>
      </c>
      <c r="C91" s="234">
        <f>(G65/C90)</f>
        <v>1682.415</v>
      </c>
      <c r="D91" s="234">
        <f>(G65/D90)</f>
        <v>1495.48</v>
      </c>
      <c r="E91" s="246">
        <f>(G65/E90)</f>
        <v>1345.932</v>
      </c>
      <c r="F91" s="244"/>
      <c r="G91" s="245"/>
    </row>
    <row r="92" spans="2:7" x14ac:dyDescent="0.25">
      <c r="B92" s="210" t="s">
        <v>61</v>
      </c>
      <c r="C92" s="218"/>
      <c r="D92" s="218"/>
      <c r="E92" s="218"/>
      <c r="F92" s="218"/>
      <c r="G92" s="218"/>
    </row>
  </sheetData>
  <mergeCells count="9">
    <mergeCell ref="B18:G18"/>
    <mergeCell ref="B78:C78"/>
    <mergeCell ref="E13:F13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132</v>
      </c>
      <c r="C9" s="5"/>
      <c r="D9" s="306" t="s">
        <v>134</v>
      </c>
      <c r="E9" s="306"/>
      <c r="F9" s="112">
        <v>50</v>
      </c>
    </row>
    <row r="10" spans="1:6" ht="15" customHeight="1" x14ac:dyDescent="0.25">
      <c r="A10" s="6" t="s">
        <v>1</v>
      </c>
      <c r="B10" s="107" t="s">
        <v>133</v>
      </c>
      <c r="C10" s="7"/>
      <c r="D10" s="307" t="s">
        <v>2</v>
      </c>
      <c r="E10" s="308"/>
      <c r="F10" s="101" t="s">
        <v>113</v>
      </c>
    </row>
    <row r="11" spans="1:6" ht="27" customHeight="1" x14ac:dyDescent="0.25">
      <c r="A11" s="6" t="s">
        <v>3</v>
      </c>
      <c r="B11" s="107" t="s">
        <v>70</v>
      </c>
      <c r="C11" s="7"/>
      <c r="D11" s="309" t="s">
        <v>4</v>
      </c>
      <c r="E11" s="308"/>
      <c r="F11" s="113">
        <v>33000</v>
      </c>
    </row>
    <row r="12" spans="1:6" x14ac:dyDescent="0.25">
      <c r="A12" s="6" t="s">
        <v>5</v>
      </c>
      <c r="B12" s="107" t="s">
        <v>71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72</v>
      </c>
      <c r="C13" s="7"/>
      <c r="D13" s="309" t="s">
        <v>8</v>
      </c>
      <c r="E13" s="308"/>
      <c r="F13" s="114" t="s">
        <v>135</v>
      </c>
    </row>
    <row r="14" spans="1:6" ht="25.5" x14ac:dyDescent="0.25">
      <c r="A14" s="6" t="s">
        <v>9</v>
      </c>
      <c r="B14" s="107" t="s">
        <v>116</v>
      </c>
      <c r="C14" s="7"/>
      <c r="D14" s="309" t="s">
        <v>10</v>
      </c>
      <c r="E14" s="308"/>
      <c r="F14" s="101" t="s">
        <v>136</v>
      </c>
    </row>
    <row r="15" spans="1:6" ht="26.25" thickBot="1" x14ac:dyDescent="0.3">
      <c r="A15" s="6" t="s">
        <v>11</v>
      </c>
      <c r="B15" s="137">
        <v>44531</v>
      </c>
      <c r="C15" s="7"/>
      <c r="D15" s="310" t="s">
        <v>12</v>
      </c>
      <c r="E15" s="311"/>
      <c r="F15" s="128" t="s">
        <v>149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2" t="s">
        <v>13</v>
      </c>
      <c r="B17" s="303"/>
      <c r="C17" s="303"/>
      <c r="D17" s="303"/>
      <c r="E17" s="303"/>
      <c r="F17" s="303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137</v>
      </c>
      <c r="B21" s="108" t="s">
        <v>73</v>
      </c>
      <c r="C21" s="108">
        <v>0.5</v>
      </c>
      <c r="D21" s="108" t="s">
        <v>84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27</v>
      </c>
      <c r="B22" s="110" t="s">
        <v>73</v>
      </c>
      <c r="C22" s="110">
        <v>0.5</v>
      </c>
      <c r="D22" s="110" t="s">
        <v>84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68</v>
      </c>
      <c r="B23" s="110" t="s">
        <v>73</v>
      </c>
      <c r="C23" s="110">
        <v>0.5</v>
      </c>
      <c r="D23" s="110" t="s">
        <v>138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76</v>
      </c>
      <c r="B24" s="110" t="s">
        <v>73</v>
      </c>
      <c r="C24" s="110">
        <v>0.5</v>
      </c>
      <c r="D24" s="110" t="s">
        <v>138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139</v>
      </c>
      <c r="B25" s="110" t="s">
        <v>73</v>
      </c>
      <c r="C25" s="110">
        <v>0.75</v>
      </c>
      <c r="D25" s="110" t="s">
        <v>138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140</v>
      </c>
      <c r="B26" s="110" t="s">
        <v>73</v>
      </c>
      <c r="C26" s="110">
        <v>0.5</v>
      </c>
      <c r="D26" s="110" t="s">
        <v>138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141</v>
      </c>
      <c r="B27" s="110" t="s">
        <v>73</v>
      </c>
      <c r="C27" s="110">
        <v>0.5</v>
      </c>
      <c r="D27" s="110" t="s">
        <v>142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143</v>
      </c>
      <c r="B28" s="110" t="s">
        <v>73</v>
      </c>
      <c r="C28" s="110">
        <v>0.75</v>
      </c>
      <c r="D28" s="110" t="s">
        <v>83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62</v>
      </c>
      <c r="B29" s="111" t="s">
        <v>73</v>
      </c>
      <c r="C29" s="111">
        <v>4</v>
      </c>
      <c r="D29" s="111" t="s">
        <v>75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27</v>
      </c>
      <c r="B34" s="152" t="s">
        <v>77</v>
      </c>
      <c r="C34" s="152">
        <v>0.5</v>
      </c>
      <c r="D34" s="152" t="s">
        <v>84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68</v>
      </c>
      <c r="B35" s="154" t="s">
        <v>77</v>
      </c>
      <c r="C35" s="154">
        <v>0.5</v>
      </c>
      <c r="D35" s="154" t="s">
        <v>138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76</v>
      </c>
      <c r="B36" s="154" t="s">
        <v>77</v>
      </c>
      <c r="C36" s="154">
        <v>0.5</v>
      </c>
      <c r="D36" s="154" t="s">
        <v>138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63</v>
      </c>
      <c r="B37" s="156" t="s">
        <v>77</v>
      </c>
      <c r="C37" s="156">
        <v>0.5</v>
      </c>
      <c r="D37" s="156" t="s">
        <v>75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28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29</v>
      </c>
      <c r="B46" s="26"/>
      <c r="C46" s="27"/>
      <c r="D46" s="27"/>
      <c r="E46" s="28"/>
      <c r="F46" s="28"/>
    </row>
    <row r="47" spans="1:6" ht="24.75" thickBot="1" x14ac:dyDescent="0.3">
      <c r="A47" s="33" t="s">
        <v>30</v>
      </c>
      <c r="B47" s="33" t="s">
        <v>31</v>
      </c>
      <c r="C47" s="33" t="s">
        <v>32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144</v>
      </c>
      <c r="B49" s="154" t="s">
        <v>78</v>
      </c>
      <c r="C49" s="154">
        <v>150</v>
      </c>
      <c r="D49" s="154" t="s">
        <v>142</v>
      </c>
      <c r="E49" s="155">
        <v>500</v>
      </c>
      <c r="F49" s="102">
        <f>E49*C49</f>
        <v>75000</v>
      </c>
    </row>
    <row r="50" spans="1:6" x14ac:dyDescent="0.25">
      <c r="A50" s="135" t="s">
        <v>33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78</v>
      </c>
      <c r="C51" s="154">
        <v>250</v>
      </c>
      <c r="D51" s="154" t="s">
        <v>142</v>
      </c>
      <c r="E51" s="155">
        <v>280</v>
      </c>
      <c r="F51" s="102">
        <f>E51*C51</f>
        <v>70000</v>
      </c>
    </row>
    <row r="52" spans="1:6" x14ac:dyDescent="0.25">
      <c r="A52" s="162" t="s">
        <v>118</v>
      </c>
      <c r="B52" s="154" t="s">
        <v>78</v>
      </c>
      <c r="C52" s="154">
        <v>100</v>
      </c>
      <c r="D52" s="154" t="s">
        <v>83</v>
      </c>
      <c r="E52" s="155">
        <v>980</v>
      </c>
      <c r="F52" s="102">
        <f>E52*C52</f>
        <v>98000</v>
      </c>
    </row>
    <row r="53" spans="1:6" x14ac:dyDescent="0.25">
      <c r="A53" s="135" t="s">
        <v>79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80</v>
      </c>
      <c r="B54" s="154" t="s">
        <v>81</v>
      </c>
      <c r="C54" s="154">
        <v>1.5</v>
      </c>
      <c r="D54" s="154" t="s">
        <v>84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145</v>
      </c>
      <c r="B55" s="154" t="s">
        <v>81</v>
      </c>
      <c r="C55" s="154">
        <v>1.5</v>
      </c>
      <c r="D55" s="154" t="s">
        <v>83</v>
      </c>
      <c r="E55" s="155">
        <v>11500</v>
      </c>
      <c r="F55" s="102">
        <f t="shared" si="2"/>
        <v>17250</v>
      </c>
    </row>
    <row r="56" spans="1:6" x14ac:dyDescent="0.25">
      <c r="A56" s="135" t="s">
        <v>36</v>
      </c>
      <c r="B56" s="163"/>
      <c r="C56" s="163"/>
      <c r="D56" s="163"/>
      <c r="E56" s="164"/>
      <c r="F56" s="165"/>
    </row>
    <row r="57" spans="1:6" x14ac:dyDescent="0.25">
      <c r="A57" s="158" t="s">
        <v>146</v>
      </c>
      <c r="B57" s="154" t="s">
        <v>81</v>
      </c>
      <c r="C57" s="154">
        <v>0.75</v>
      </c>
      <c r="D57" s="154" t="s">
        <v>74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69</v>
      </c>
      <c r="B58" s="156" t="s">
        <v>16</v>
      </c>
      <c r="C58" s="156">
        <v>160</v>
      </c>
      <c r="D58" s="156" t="s">
        <v>114</v>
      </c>
      <c r="E58" s="157">
        <v>270</v>
      </c>
      <c r="F58" s="104">
        <f t="shared" si="2"/>
        <v>43200</v>
      </c>
    </row>
    <row r="59" spans="1:6" x14ac:dyDescent="0.25">
      <c r="A59" s="38" t="s">
        <v>35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36</v>
      </c>
      <c r="B61" s="26"/>
      <c r="C61" s="27"/>
      <c r="D61" s="27"/>
      <c r="E61" s="28"/>
      <c r="F61" s="28"/>
    </row>
    <row r="62" spans="1:6" ht="24.75" thickBot="1" x14ac:dyDescent="0.3">
      <c r="A62" s="32" t="s">
        <v>37</v>
      </c>
      <c r="B62" s="33" t="s">
        <v>31</v>
      </c>
      <c r="C62" s="33" t="s">
        <v>32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147</v>
      </c>
      <c r="B63" s="168" t="s">
        <v>148</v>
      </c>
      <c r="C63" s="168">
        <v>4</v>
      </c>
      <c r="D63" s="168" t="s">
        <v>114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38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39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40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41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42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43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44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45</v>
      </c>
      <c r="B74" s="85"/>
      <c r="C74" s="85"/>
      <c r="D74" s="85"/>
      <c r="E74" s="86"/>
      <c r="F74" s="55"/>
    </row>
    <row r="75" spans="1:6" x14ac:dyDescent="0.25">
      <c r="A75" s="87" t="s">
        <v>46</v>
      </c>
      <c r="B75" s="57"/>
      <c r="C75" s="57"/>
      <c r="D75" s="57"/>
      <c r="E75" s="88"/>
      <c r="F75" s="55"/>
    </row>
    <row r="76" spans="1:6" x14ac:dyDescent="0.25">
      <c r="A76" s="87" t="s">
        <v>47</v>
      </c>
      <c r="B76" s="57"/>
      <c r="C76" s="57"/>
      <c r="D76" s="57"/>
      <c r="E76" s="88"/>
      <c r="F76" s="55"/>
    </row>
    <row r="77" spans="1:6" x14ac:dyDescent="0.25">
      <c r="A77" s="87" t="s">
        <v>48</v>
      </c>
      <c r="B77" s="57"/>
      <c r="C77" s="57"/>
      <c r="D77" s="57"/>
      <c r="E77" s="88"/>
      <c r="F77" s="55"/>
    </row>
    <row r="78" spans="1:6" x14ac:dyDescent="0.25">
      <c r="A78" s="87" t="s">
        <v>49</v>
      </c>
      <c r="B78" s="57"/>
      <c r="C78" s="57"/>
      <c r="D78" s="57"/>
      <c r="E78" s="88"/>
      <c r="F78" s="55"/>
    </row>
    <row r="79" spans="1:6" x14ac:dyDescent="0.25">
      <c r="A79" s="87" t="s">
        <v>50</v>
      </c>
      <c r="B79" s="57"/>
      <c r="C79" s="57"/>
      <c r="D79" s="57"/>
      <c r="E79" s="88"/>
      <c r="F79" s="55"/>
    </row>
    <row r="80" spans="1:6" ht="15.75" thickBot="1" x14ac:dyDescent="0.3">
      <c r="A80" s="89" t="s">
        <v>51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304" t="s">
        <v>52</v>
      </c>
      <c r="B82" s="305"/>
      <c r="C82" s="81"/>
      <c r="D82" s="49"/>
      <c r="E82" s="49"/>
      <c r="F82" s="55"/>
    </row>
    <row r="83" spans="1:6" x14ac:dyDescent="0.25">
      <c r="A83" s="74" t="s">
        <v>37</v>
      </c>
      <c r="B83" s="50" t="s">
        <v>53</v>
      </c>
      <c r="C83" s="75" t="s">
        <v>54</v>
      </c>
      <c r="D83" s="49"/>
      <c r="E83" s="49"/>
      <c r="F83" s="55"/>
    </row>
    <row r="84" spans="1:6" x14ac:dyDescent="0.25">
      <c r="A84" s="76" t="s">
        <v>55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56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57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30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58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59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60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115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61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Novillos engorda</vt:lpstr>
      <vt:lpstr>trigo</vt:lpstr>
      <vt:lpstr>'Novillos engorda'!Área_de_impresión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2023-03-10T14:52:26Z</cp:lastPrinted>
  <dcterms:created xsi:type="dcterms:W3CDTF">2020-11-27T12:49:26Z</dcterms:created>
  <dcterms:modified xsi:type="dcterms:W3CDTF">2023-03-10T14:52:27Z</dcterms:modified>
</cp:coreProperties>
</file>