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olivo de mes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4" i="1" l="1"/>
  <c r="F59" i="1"/>
  <c r="E53" i="1"/>
  <c r="F53" i="1" s="1"/>
  <c r="F54" i="1" s="1"/>
  <c r="B77" i="1" s="1"/>
  <c r="F48" i="1"/>
  <c r="E48" i="1"/>
  <c r="E47" i="1"/>
  <c r="F47" i="1" s="1"/>
  <c r="E45" i="1"/>
  <c r="F45" i="1" s="1"/>
  <c r="E43" i="1"/>
  <c r="F43" i="1" s="1"/>
  <c r="F49" i="1" s="1"/>
  <c r="B76" i="1" s="1"/>
  <c r="F37" i="1"/>
  <c r="E37" i="1"/>
  <c r="E36" i="1"/>
  <c r="F36" i="1" s="1"/>
  <c r="F38" i="1" s="1"/>
  <c r="B75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F12" i="1"/>
  <c r="F27" i="1" l="1"/>
  <c r="B73" i="1" l="1"/>
  <c r="F56" i="1"/>
  <c r="F57" i="1" l="1"/>
  <c r="B78" i="1" s="1"/>
  <c r="B79" i="1"/>
  <c r="C73" i="1" s="1"/>
  <c r="C77" i="1" l="1"/>
  <c r="C76" i="1"/>
  <c r="C75" i="1"/>
  <c r="C79" i="1" s="1"/>
  <c r="C78" i="1"/>
  <c r="F58" i="1"/>
  <c r="D84" i="1" l="1"/>
  <c r="F60" i="1"/>
</calcChain>
</file>

<file path=xl/sharedStrings.xml><?xml version="1.0" encoding="utf-8"?>
<sst xmlns="http://schemas.openxmlformats.org/spreadsheetml/2006/main" count="137" uniqueCount="105">
  <si>
    <t>RUBRO O CULTIVO</t>
  </si>
  <si>
    <t>OLIVO DE MESA</t>
  </si>
  <si>
    <t>RENDIMIENTO (Kg/ha)</t>
  </si>
  <si>
    <t>VARIEDAD</t>
  </si>
  <si>
    <t>SEVILLANA</t>
  </si>
  <si>
    <t>Fecha Estimada precio venta</t>
  </si>
  <si>
    <t>May-Sept 2016</t>
  </si>
  <si>
    <t>NIVEL TECNOLÓGICO</t>
  </si>
  <si>
    <t>BAJO</t>
  </si>
  <si>
    <t>PRECIO ESPERADO ($/kg)</t>
  </si>
  <si>
    <t>REGIÓN</t>
  </si>
  <si>
    <t>COQUIMBO</t>
  </si>
  <si>
    <t>INGRESO ESPERADO, C. IVA($)</t>
  </si>
  <si>
    <t>ÁREA</t>
  </si>
  <si>
    <t>LA SERENA</t>
  </si>
  <si>
    <t>DESTINO DE PRODUCCIÓN</t>
  </si>
  <si>
    <t>Mercado Regional</t>
  </si>
  <si>
    <t>COMUNA/LOCALIDAD</t>
  </si>
  <si>
    <t>TODAS LAS COMUNAS</t>
  </si>
  <si>
    <t>FECHA DE COSECHA</t>
  </si>
  <si>
    <t>AGO-MAR</t>
  </si>
  <si>
    <t>FECHA PRECIO INSUMOS</t>
  </si>
  <si>
    <t>DIC</t>
  </si>
  <si>
    <t>CONTINGENCIA</t>
  </si>
  <si>
    <t>SEQUIA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</si>
  <si>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</si>
  <si>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</si>
  <si>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</si>
  <si>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</si>
  <si>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</si>
  <si>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</si>
  <si>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</si>
  <si>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</si>
  <si>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control de malezas</t>
  </si>
  <si>
    <t>JH</t>
  </si>
  <si>
    <t>Jun-Ene</t>
  </si>
  <si>
    <t>APLICACIÓN  FERTILIZANTES</t>
  </si>
  <si>
    <t>Julio</t>
  </si>
  <si>
    <t>Aplicación agroquimico</t>
  </si>
  <si>
    <t>Ago-Mar</t>
  </si>
  <si>
    <t>riego</t>
  </si>
  <si>
    <t>Anual</t>
  </si>
  <si>
    <t>cosecha</t>
  </si>
  <si>
    <t>Subtotal Jornadas Hombre</t>
  </si>
  <si>
    <t>JORNADAS ANIMAL</t>
  </si>
  <si>
    <t>Subtotal Jornadas Animal</t>
  </si>
  <si>
    <t>MAQUINARIA</t>
  </si>
  <si>
    <t>Acarreo de insumos</t>
  </si>
  <si>
    <t>JM</t>
  </si>
  <si>
    <t>Ene-Dic</t>
  </si>
  <si>
    <t>Desinfecciones</t>
  </si>
  <si>
    <t>Subtotal Costo Maquinaria</t>
  </si>
  <si>
    <t>INSUMOS</t>
  </si>
  <si>
    <t>UNIDAD (Kg/l/u</t>
  </si>
  <si>
    <t>CANTIDAD (kg/I/u)</t>
  </si>
  <si>
    <t>SUBTOTAL ($)</t>
  </si>
  <si>
    <t>FERTILIZANTES</t>
  </si>
  <si>
    <t>urea</t>
  </si>
  <si>
    <t xml:space="preserve">U </t>
  </si>
  <si>
    <t>Dic</t>
  </si>
  <si>
    <t>HERBICIDAS</t>
  </si>
  <si>
    <t>rango</t>
  </si>
  <si>
    <t>L</t>
  </si>
  <si>
    <t>Sept-Oct</t>
  </si>
  <si>
    <t>INSECTICIDAS</t>
  </si>
  <si>
    <t>TROYA</t>
  </si>
  <si>
    <t>Oct-Feb</t>
  </si>
  <si>
    <t>ULTRASPRAY  EC</t>
  </si>
  <si>
    <t>KG</t>
  </si>
  <si>
    <t>Sept-Feb</t>
  </si>
  <si>
    <t>Subtotal Insumos</t>
  </si>
  <si>
    <t xml:space="preserve">   OTROS</t>
  </si>
  <si>
    <t>ITEM</t>
  </si>
  <si>
    <t>Materiales (envases) varios</t>
  </si>
  <si>
    <t>May-Feb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</si>
  <si>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</si>
  <si>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</si>
  <si>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</si>
  <si>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</si>
  <si>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</si>
  <si>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</si>
  <si>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</si>
  <si>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</si>
  <si>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</si>
  <si>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</si>
  <si>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</si>
  <si>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</si>
  <si>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</si>
  <si>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</si>
  <si>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</si>
  <si>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</si>
  <si>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</si>
  <si>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</si>
  <si>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</si>
  <si>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</si>
  <si>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</si>
  <si>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</si>
  <si>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</si>
  <si>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</si>
  <si>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</si>
  <si>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}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</si>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</sst>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545454"/>
      <name val="Arial"/>
      <family val="2"/>
    </font>
    <font>
      <b/>
      <sz val="10"/>
      <color theme="0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5" fillId="3" borderId="0" xfId="0" applyFont="1" applyFill="1"/>
    <xf numFmtId="3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164" fontId="5" fillId="0" borderId="1" xfId="2" applyNumberFormat="1" applyFont="1" applyBorder="1"/>
    <xf numFmtId="164" fontId="5" fillId="0" borderId="1" xfId="2" applyNumberFormat="1" applyFont="1" applyBorder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7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5" fillId="3" borderId="0" xfId="2" applyNumberFormat="1" applyFont="1" applyFill="1" applyBorder="1"/>
    <xf numFmtId="0" fontId="3" fillId="2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/>
    </xf>
    <xf numFmtId="164" fontId="3" fillId="2" borderId="0" xfId="2" applyNumberFormat="1" applyFont="1" applyFill="1" applyBorder="1" applyAlignment="1">
      <alignment horizontal="center" wrapText="1"/>
    </xf>
    <xf numFmtId="164" fontId="3" fillId="2" borderId="0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2" borderId="1" xfId="0" applyFont="1" applyFill="1" applyBorder="1"/>
    <xf numFmtId="0" fontId="5" fillId="2" borderId="1" xfId="0" applyFont="1" applyFill="1" applyBorder="1"/>
    <xf numFmtId="164" fontId="5" fillId="2" borderId="1" xfId="2" applyNumberFormat="1" applyFont="1" applyFill="1" applyBorder="1"/>
    <xf numFmtId="164" fontId="3" fillId="2" borderId="1" xfId="2" applyNumberFormat="1" applyFont="1" applyFill="1" applyBorder="1"/>
    <xf numFmtId="0" fontId="5" fillId="0" borderId="0" xfId="0" applyFont="1" applyAlignment="1">
      <alignment horizontal="center"/>
    </xf>
    <xf numFmtId="164" fontId="5" fillId="0" borderId="0" xfId="2" applyNumberFormat="1" applyFont="1" applyBorder="1" applyAlignment="1">
      <alignment horizontal="center"/>
    </xf>
    <xf numFmtId="164" fontId="5" fillId="0" borderId="0" xfId="2" applyNumberFormat="1" applyFont="1" applyBorder="1" applyAlignment="1">
      <alignment horizontal="right"/>
    </xf>
    <xf numFmtId="0" fontId="3" fillId="2" borderId="0" xfId="0" applyFont="1" applyFill="1"/>
    <xf numFmtId="0" fontId="5" fillId="2" borderId="0" xfId="0" applyFont="1" applyFill="1"/>
    <xf numFmtId="164" fontId="5" fillId="2" borderId="0" xfId="2" applyNumberFormat="1" applyFont="1" applyFill="1" applyBorder="1"/>
    <xf numFmtId="165" fontId="5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1" xfId="2" applyNumberFormat="1" applyFont="1" applyFill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/>
    <xf numFmtId="0" fontId="8" fillId="3" borderId="0" xfId="0" applyFont="1" applyFill="1"/>
    <xf numFmtId="0" fontId="0" fillId="3" borderId="0" xfId="0" applyFill="1"/>
    <xf numFmtId="164" fontId="1" fillId="3" borderId="0" xfId="2" applyNumberFormat="1" applyFont="1" applyFill="1" applyBorder="1"/>
    <xf numFmtId="0" fontId="9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7" fillId="0" borderId="1" xfId="2" applyNumberFormat="1" applyFont="1" applyBorder="1" applyAlignment="1">
      <alignment horizontal="right"/>
    </xf>
    <xf numFmtId="0" fontId="2" fillId="2" borderId="0" xfId="0" applyFont="1" applyFill="1"/>
    <xf numFmtId="0" fontId="0" fillId="2" borderId="0" xfId="0" applyFill="1"/>
    <xf numFmtId="164" fontId="1" fillId="2" borderId="0" xfId="2" applyNumberFormat="1" applyFont="1" applyFill="1" applyBorder="1"/>
    <xf numFmtId="164" fontId="2" fillId="2" borderId="0" xfId="2" applyNumberFormat="1" applyFont="1" applyFill="1" applyBorder="1" applyAlignment="1">
      <alignment horizontal="right"/>
    </xf>
    <xf numFmtId="0" fontId="2" fillId="3" borderId="0" xfId="0" applyFont="1" applyFill="1"/>
    <xf numFmtId="164" fontId="2" fillId="3" borderId="0" xfId="2" applyNumberFormat="1" applyFont="1" applyFill="1" applyBorder="1" applyAlignment="1">
      <alignment horizontal="right"/>
    </xf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3" fontId="2" fillId="2" borderId="0" xfId="0" applyNumberFormat="1" applyFont="1" applyFill="1"/>
    <xf numFmtId="0" fontId="9" fillId="4" borderId="0" xfId="0" applyFont="1" applyFill="1"/>
    <xf numFmtId="3" fontId="9" fillId="4" borderId="0" xfId="0" applyNumberFormat="1" applyFont="1" applyFill="1"/>
    <xf numFmtId="0" fontId="9" fillId="2" borderId="0" xfId="0" applyFont="1" applyFill="1"/>
    <xf numFmtId="3" fontId="9" fillId="2" borderId="0" xfId="0" applyNumberFormat="1" applyFont="1" applyFill="1"/>
    <xf numFmtId="49" fontId="0" fillId="5" borderId="0" xfId="0" applyNumberFormat="1" applyFill="1" applyAlignment="1">
      <alignment vertical="center"/>
    </xf>
    <xf numFmtId="0" fontId="12" fillId="5" borderId="0" xfId="0" applyFont="1" applyFill="1" applyAlignment="1">
      <alignment vertical="center"/>
    </xf>
    <xf numFmtId="166" fontId="13" fillId="5" borderId="0" xfId="0" applyNumberFormat="1" applyFont="1" applyFill="1" applyAlignment="1">
      <alignment vertical="center"/>
    </xf>
    <xf numFmtId="0" fontId="0" fillId="5" borderId="0" xfId="0" applyFill="1" applyAlignment="1">
      <alignment vertical="center"/>
    </xf>
    <xf numFmtId="49" fontId="14" fillId="5" borderId="2" xfId="0" applyNumberFormat="1" applyFont="1" applyFill="1" applyBorder="1" applyAlignment="1">
      <alignment vertical="center"/>
    </xf>
    <xf numFmtId="0" fontId="16" fillId="5" borderId="3" xfId="0" applyFont="1" applyFill="1" applyBorder="1"/>
    <xf numFmtId="0" fontId="16" fillId="5" borderId="4" xfId="0" applyFont="1" applyFill="1" applyBorder="1"/>
    <xf numFmtId="49" fontId="16" fillId="5" borderId="5" xfId="0" applyNumberFormat="1" applyFont="1" applyFill="1" applyBorder="1" applyAlignment="1">
      <alignment vertical="center"/>
    </xf>
    <xf numFmtId="0" fontId="16" fillId="5" borderId="0" xfId="0" applyFont="1" applyFill="1"/>
    <xf numFmtId="0" fontId="16" fillId="5" borderId="6" xfId="0" applyFont="1" applyFill="1" applyBorder="1"/>
    <xf numFmtId="49" fontId="16" fillId="5" borderId="7" xfId="0" applyNumberFormat="1" applyFont="1" applyFill="1" applyBorder="1" applyAlignment="1">
      <alignment vertical="center"/>
    </xf>
    <xf numFmtId="0" fontId="16" fillId="5" borderId="8" xfId="0" applyFont="1" applyFill="1" applyBorder="1"/>
    <xf numFmtId="0" fontId="16" fillId="5" borderId="9" xfId="0" applyFont="1" applyFill="1" applyBorder="1"/>
    <xf numFmtId="0" fontId="16" fillId="5" borderId="0" xfId="0" applyFont="1" applyFill="1" applyAlignment="1">
      <alignment vertical="center"/>
    </xf>
    <xf numFmtId="49" fontId="17" fillId="4" borderId="10" xfId="0" applyNumberFormat="1" applyFont="1" applyFill="1" applyBorder="1" applyAlignment="1">
      <alignment vertical="center"/>
    </xf>
    <xf numFmtId="0" fontId="17" fillId="4" borderId="11" xfId="0" applyFont="1" applyFill="1" applyBorder="1" applyAlignment="1">
      <alignment vertical="center"/>
    </xf>
    <xf numFmtId="0" fontId="18" fillId="4" borderId="12" xfId="0" applyFont="1" applyFill="1" applyBorder="1"/>
    <xf numFmtId="0" fontId="16" fillId="3" borderId="0" xfId="0" applyFont="1" applyFill="1"/>
    <xf numFmtId="49" fontId="14" fillId="6" borderId="13" xfId="0" applyNumberFormat="1" applyFont="1" applyFill="1" applyBorder="1" applyAlignment="1">
      <alignment vertical="center"/>
    </xf>
    <xf numFmtId="49" fontId="14" fillId="6" borderId="14" xfId="0" applyNumberFormat="1" applyFont="1" applyFill="1" applyBorder="1" applyAlignment="1">
      <alignment vertical="center"/>
    </xf>
    <xf numFmtId="49" fontId="16" fillId="6" borderId="15" xfId="0" applyNumberFormat="1" applyFont="1" applyFill="1" applyBorder="1"/>
    <xf numFmtId="49" fontId="14" fillId="5" borderId="16" xfId="0" applyNumberFormat="1" applyFont="1" applyFill="1" applyBorder="1" applyAlignment="1">
      <alignment vertical="center"/>
    </xf>
    <xf numFmtId="3" fontId="14" fillId="5" borderId="17" xfId="0" applyNumberFormat="1" applyFont="1" applyFill="1" applyBorder="1" applyAlignment="1">
      <alignment vertical="center"/>
    </xf>
    <xf numFmtId="9" fontId="16" fillId="5" borderId="18" xfId="0" applyNumberFormat="1" applyFont="1" applyFill="1" applyBorder="1"/>
    <xf numFmtId="164" fontId="14" fillId="5" borderId="17" xfId="0" applyNumberFormat="1" applyFont="1" applyFill="1" applyBorder="1" applyAlignment="1">
      <alignment vertical="center"/>
    </xf>
    <xf numFmtId="167" fontId="14" fillId="5" borderId="17" xfId="0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49" fontId="14" fillId="6" borderId="19" xfId="0" applyNumberFormat="1" applyFont="1" applyFill="1" applyBorder="1" applyAlignment="1">
      <alignment vertical="center"/>
    </xf>
    <xf numFmtId="167" fontId="14" fillId="6" borderId="20" xfId="0" applyNumberFormat="1" applyFont="1" applyFill="1" applyBorder="1" applyAlignment="1">
      <alignment vertical="center"/>
    </xf>
    <xf numFmtId="9" fontId="14" fillId="6" borderId="21" xfId="0" applyNumberFormat="1" applyFont="1" applyFill="1" applyBorder="1" applyAlignment="1">
      <alignment vertical="center"/>
    </xf>
    <xf numFmtId="0" fontId="19" fillId="5" borderId="0" xfId="0" applyFont="1" applyFill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49" fontId="14" fillId="6" borderId="22" xfId="0" applyNumberFormat="1" applyFont="1" applyFill="1" applyBorder="1" applyAlignment="1">
      <alignment vertical="center"/>
    </xf>
    <xf numFmtId="41" fontId="14" fillId="6" borderId="23" xfId="1" applyFont="1" applyFill="1" applyBorder="1" applyAlignment="1">
      <alignment vertical="center"/>
    </xf>
    <xf numFmtId="41" fontId="14" fillId="6" borderId="24" xfId="1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166" fontId="20" fillId="5" borderId="0" xfId="0" applyNumberFormat="1" applyFont="1" applyFill="1" applyAlignment="1">
      <alignment vertical="center"/>
    </xf>
    <xf numFmtId="41" fontId="14" fillId="6" borderId="20" xfId="1" applyFont="1" applyFill="1" applyBorder="1" applyAlignment="1">
      <alignment vertical="center"/>
    </xf>
    <xf numFmtId="41" fontId="14" fillId="6" borderId="21" xfId="1" applyFont="1" applyFill="1" applyBorder="1" applyAlignment="1">
      <alignment vertical="center"/>
    </xf>
    <xf numFmtId="49" fontId="16" fillId="5" borderId="0" xfId="0" applyNumberFormat="1" applyFont="1" applyFill="1" applyAlignment="1">
      <alignment vertical="center"/>
    </xf>
    <xf numFmtId="3" fontId="2" fillId="3" borderId="0" xfId="0" applyNumberFormat="1" applyFont="1" applyFill="1" applyAlignment="1">
      <alignment horizontal="right"/>
    </xf>
    <xf numFmtId="1" fontId="0" fillId="3" borderId="0" xfId="0" applyNumberFormat="1" applyFill="1"/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10</xdr:col>
      <xdr:colOff>333375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68E74B-AE89-7C2B-F830-E755A5E06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795337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  <cell r="E2" t="str">
            <v>Análisis Acido Giberelico</v>
          </cell>
          <cell r="F2" t="str">
            <v>kg</v>
          </cell>
          <cell r="G2">
            <v>266336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  <cell r="E3" t="str">
            <v>Administracion y venta</v>
          </cell>
          <cell r="F3" t="str">
            <v>U</v>
          </cell>
          <cell r="G3">
            <v>60000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  <cell r="E4" t="str">
            <v>ALAMBRE</v>
          </cell>
          <cell r="F4" t="str">
            <v>kg</v>
          </cell>
          <cell r="G4">
            <v>4850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  <cell r="E5" t="str">
            <v>AMORTIZACIÓN INVERNADERO</v>
          </cell>
          <cell r="F5" t="str">
            <v xml:space="preserve">U </v>
          </cell>
          <cell r="G5">
            <v>170000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  <cell r="E6" t="str">
            <v>Analisis de suelo</v>
          </cell>
          <cell r="F6" t="str">
            <v xml:space="preserve">U </v>
          </cell>
          <cell r="G6">
            <v>50000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  <cell r="E7" t="str">
            <v>Arcos de fierro  (duracion 5 años)</v>
          </cell>
          <cell r="F7" t="str">
            <v>L</v>
          </cell>
          <cell r="G7">
            <v>5800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  <cell r="E8" t="str">
            <v>Bins (duracion 5 años)</v>
          </cell>
          <cell r="F8" t="str">
            <v>kg</v>
          </cell>
          <cell r="G8">
            <v>2800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  <cell r="E9" t="str">
            <v>Cajas bananeras</v>
          </cell>
          <cell r="F9" t="str">
            <v xml:space="preserve">U </v>
          </cell>
          <cell r="G9">
            <v>360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  <cell r="E10" t="str">
            <v>Cintas de riego</v>
          </cell>
          <cell r="F10" t="str">
            <v xml:space="preserve">U </v>
          </cell>
          <cell r="G10">
            <v>250772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  <cell r="E11" t="str">
            <v>Cintas garetas</v>
          </cell>
          <cell r="F11" t="str">
            <v>kg</v>
          </cell>
          <cell r="G11">
            <v>4215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  <cell r="E12" t="str">
            <v>CINTAS para uva pisquera</v>
          </cell>
          <cell r="F12" t="str">
            <v>U</v>
          </cell>
          <cell r="G12">
            <v>4500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  <cell r="E13" t="str">
            <v>Combustible</v>
          </cell>
          <cell r="F13" t="str">
            <v>L</v>
          </cell>
          <cell r="G13">
            <v>1400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  <cell r="E14" t="str">
            <v>Envases Cosecha (caja)</v>
          </cell>
          <cell r="F14" t="str">
            <v>U</v>
          </cell>
          <cell r="G14">
            <v>32400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  <cell r="E15" t="str">
            <v>GASTOS EMBALAJE (EXPORT.)</v>
          </cell>
          <cell r="F15" t="str">
            <v>U</v>
          </cell>
          <cell r="G15">
            <v>400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  <cell r="E16" t="str">
            <v>Hilo para conser sacos</v>
          </cell>
          <cell r="F16" t="str">
            <v>L</v>
          </cell>
          <cell r="G16">
            <v>6040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  <cell r="E17" t="str">
            <v>Manto</v>
          </cell>
          <cell r="F17" t="str">
            <v>L</v>
          </cell>
          <cell r="G17">
            <v>200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  <cell r="E18" t="str">
            <v>Materiales (envases) varios</v>
          </cell>
          <cell r="F18" t="str">
            <v>U</v>
          </cell>
          <cell r="G18">
            <v>35000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  <cell r="E19" t="str">
            <v>Plástico mulch</v>
          </cell>
          <cell r="F19" t="str">
            <v xml:space="preserve">U </v>
          </cell>
          <cell r="G19">
            <v>300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100"/>
  <sheetViews>
    <sheetView tabSelected="1" workbookViewId="0">
      <selection sqref="A1:H1048576"/>
    </sheetView>
  </sheetViews>
  <sheetFormatPr baseColWidth="10" defaultRowHeight="15" x14ac:dyDescent="0.25"/>
  <sheetData>
    <row r="9" spans="1:6" ht="24" x14ac:dyDescent="0.25">
      <c r="A9" s="1" t="s">
        <v>0</v>
      </c>
      <c r="B9" s="2" t="s">
        <v>1</v>
      </c>
      <c r="C9" s="2"/>
      <c r="D9" s="3"/>
      <c r="E9" s="1" t="s">
        <v>2</v>
      </c>
      <c r="F9" s="4">
        <v>8000</v>
      </c>
    </row>
    <row r="10" spans="1:6" x14ac:dyDescent="0.25">
      <c r="A10" s="5" t="s">
        <v>3</v>
      </c>
      <c r="B10" s="6" t="s">
        <v>4</v>
      </c>
      <c r="C10" s="6"/>
      <c r="D10" s="3"/>
      <c r="E10" s="7" t="s">
        <v>5</v>
      </c>
      <c r="F10" s="8" t="s">
        <v>6</v>
      </c>
    </row>
    <row r="11" spans="1:6" ht="24" x14ac:dyDescent="0.25">
      <c r="A11" s="5" t="s">
        <v>7</v>
      </c>
      <c r="B11" s="6" t="s">
        <v>8</v>
      </c>
      <c r="C11" s="6"/>
      <c r="D11" s="3"/>
      <c r="E11" s="9" t="s">
        <v>9</v>
      </c>
      <c r="F11" s="10">
        <v>1000</v>
      </c>
    </row>
    <row r="12" spans="1:6" x14ac:dyDescent="0.25">
      <c r="A12" s="5" t="s">
        <v>10</v>
      </c>
      <c r="B12" s="6" t="s">
        <v>11</v>
      </c>
      <c r="C12" s="6"/>
      <c r="D12" s="3"/>
      <c r="E12" s="9" t="s">
        <v>12</v>
      </c>
      <c r="F12" s="10">
        <f>SUM(F9*F11)</f>
        <v>8000000</v>
      </c>
    </row>
    <row r="13" spans="1:6" x14ac:dyDescent="0.25">
      <c r="A13" s="5" t="s">
        <v>13</v>
      </c>
      <c r="B13" s="6" t="s">
        <v>14</v>
      </c>
      <c r="C13" s="6"/>
      <c r="D13" s="3"/>
      <c r="E13" s="9" t="s">
        <v>15</v>
      </c>
      <c r="F13" s="10" t="s">
        <v>16</v>
      </c>
    </row>
    <row r="14" spans="1:6" ht="24" x14ac:dyDescent="0.25">
      <c r="A14" s="11" t="s">
        <v>17</v>
      </c>
      <c r="B14" s="12" t="s">
        <v>18</v>
      </c>
      <c r="C14" s="12"/>
      <c r="D14" s="3"/>
      <c r="E14" s="9" t="s">
        <v>19</v>
      </c>
      <c r="F14" s="10" t="s">
        <v>20</v>
      </c>
    </row>
    <row r="15" spans="1:6" ht="24" x14ac:dyDescent="0.25">
      <c r="A15" s="11" t="s">
        <v>21</v>
      </c>
      <c r="B15" s="13" t="s">
        <v>22</v>
      </c>
      <c r="C15" s="14"/>
      <c r="D15" s="3"/>
      <c r="E15" s="9" t="s">
        <v>23</v>
      </c>
      <c r="F15" s="10" t="s">
        <v>24</v>
      </c>
    </row>
    <row r="16" spans="1:6" x14ac:dyDescent="0.25">
      <c r="A16" s="3"/>
      <c r="B16" s="3"/>
      <c r="C16" s="3"/>
      <c r="D16" s="3"/>
      <c r="E16" s="15"/>
      <c r="F16" s="15"/>
    </row>
    <row r="17" spans="1:6" x14ac:dyDescent="0.25">
      <c r="A17" s="16" t="s">
        <v>25</v>
      </c>
      <c r="B17" s="16"/>
      <c r="C17" s="16"/>
      <c r="D17" s="16"/>
      <c r="E17" s="16"/>
      <c r="F17" s="16"/>
    </row>
    <row r="18" spans="1:6" x14ac:dyDescent="0.25">
      <c r="A18" s="3"/>
      <c r="B18" s="3"/>
      <c r="C18" s="3"/>
      <c r="D18" s="3"/>
      <c r="E18" s="15"/>
      <c r="F18" s="15"/>
    </row>
    <row r="19" spans="1:6" ht="24" x14ac:dyDescent="0.25">
      <c r="A19" s="17" t="s">
        <v>26</v>
      </c>
      <c r="B19" s="3"/>
      <c r="C19" s="3"/>
      <c r="D19" s="3"/>
      <c r="E19" s="15"/>
      <c r="F19" s="15"/>
    </row>
    <row r="20" spans="1:6" ht="24.75" x14ac:dyDescent="0.25">
      <c r="A20" s="18" t="s">
        <v>27</v>
      </c>
      <c r="B20" s="18" t="s">
        <v>28</v>
      </c>
      <c r="C20" s="18" t="s">
        <v>29</v>
      </c>
      <c r="D20" s="18" t="s">
        <v>30</v>
      </c>
      <c r="E20" s="19" t="s">
        <v>31</v>
      </c>
      <c r="F20" s="20" t="s">
        <v>32</v>
      </c>
    </row>
    <row r="21" spans="1:6" x14ac:dyDescent="0.25">
      <c r="A21" s="21" t="s">
        <v>33</v>
      </c>
      <c r="B21" s="21" t="s">
        <v>34</v>
      </c>
      <c r="C21" s="21">
        <v>6</v>
      </c>
      <c r="D21" s="21" t="s">
        <v>35</v>
      </c>
      <c r="E21" s="10">
        <f>VLOOKUP(A21,[1]PRECIO!A2:C221,3,0)</f>
        <v>30000</v>
      </c>
      <c r="F21" s="10">
        <f t="shared" ref="F21:F26" si="0">E21*C21</f>
        <v>180000</v>
      </c>
    </row>
    <row r="22" spans="1:6" x14ac:dyDescent="0.25">
      <c r="A22" s="21" t="s">
        <v>36</v>
      </c>
      <c r="B22" s="21" t="s">
        <v>34</v>
      </c>
      <c r="C22" s="21">
        <v>10</v>
      </c>
      <c r="D22" s="21" t="s">
        <v>37</v>
      </c>
      <c r="E22" s="10">
        <f>VLOOKUP(A22,[1]PRECIO!A3:C222,3,0)</f>
        <v>30000</v>
      </c>
      <c r="F22" s="10">
        <f t="shared" si="0"/>
        <v>300000</v>
      </c>
    </row>
    <row r="23" spans="1:6" x14ac:dyDescent="0.25">
      <c r="A23" s="21" t="s">
        <v>38</v>
      </c>
      <c r="B23" s="21" t="s">
        <v>34</v>
      </c>
      <c r="C23" s="21">
        <v>4</v>
      </c>
      <c r="D23" s="21" t="s">
        <v>39</v>
      </c>
      <c r="E23" s="10">
        <f>VLOOKUP(A23,[1]PRECIO!A4:C223,3,0)</f>
        <v>30000</v>
      </c>
      <c r="F23" s="10">
        <f t="shared" si="0"/>
        <v>120000</v>
      </c>
    </row>
    <row r="24" spans="1:6" x14ac:dyDescent="0.25">
      <c r="A24" s="21" t="s">
        <v>40</v>
      </c>
      <c r="B24" s="21" t="s">
        <v>34</v>
      </c>
      <c r="C24" s="21">
        <v>6</v>
      </c>
      <c r="D24" s="21" t="s">
        <v>41</v>
      </c>
      <c r="E24" s="10">
        <f>VLOOKUP(A24,[1]PRECIO!A5:C224,3,0)</f>
        <v>30000</v>
      </c>
      <c r="F24" s="10">
        <f t="shared" si="0"/>
        <v>180000</v>
      </c>
    </row>
    <row r="25" spans="1:6" x14ac:dyDescent="0.25">
      <c r="A25" s="21" t="s">
        <v>33</v>
      </c>
      <c r="B25" s="21" t="s">
        <v>34</v>
      </c>
      <c r="C25" s="21">
        <v>4</v>
      </c>
      <c r="D25" s="21" t="s">
        <v>41</v>
      </c>
      <c r="E25" s="10">
        <f>VLOOKUP(A25,[1]PRECIO!A6:C225,3,0)</f>
        <v>30000</v>
      </c>
      <c r="F25" s="10">
        <f t="shared" si="0"/>
        <v>120000</v>
      </c>
    </row>
    <row r="26" spans="1:6" x14ac:dyDescent="0.25">
      <c r="A26" s="21" t="s">
        <v>42</v>
      </c>
      <c r="B26" s="21" t="s">
        <v>34</v>
      </c>
      <c r="C26" s="21">
        <v>20</v>
      </c>
      <c r="D26" s="21" t="s">
        <v>41</v>
      </c>
      <c r="E26" s="10">
        <f>VLOOKUP(A26,[1]PRECIO!A7:C226,3,0)</f>
        <v>30000</v>
      </c>
      <c r="F26" s="10">
        <f t="shared" si="0"/>
        <v>600000</v>
      </c>
    </row>
    <row r="27" spans="1:6" x14ac:dyDescent="0.25">
      <c r="A27" s="22" t="s">
        <v>43</v>
      </c>
      <c r="B27" s="23"/>
      <c r="C27" s="23"/>
      <c r="D27" s="23"/>
      <c r="E27" s="24"/>
      <c r="F27" s="25">
        <f>SUM(F21:F26)</f>
        <v>1500000</v>
      </c>
    </row>
    <row r="28" spans="1:6" x14ac:dyDescent="0.25">
      <c r="A28" s="3"/>
      <c r="B28" s="3"/>
      <c r="C28" s="3"/>
      <c r="D28" s="3"/>
      <c r="E28" s="15"/>
      <c r="F28" s="15"/>
    </row>
    <row r="29" spans="1:6" ht="24" x14ac:dyDescent="0.25">
      <c r="A29" s="17" t="s">
        <v>44</v>
      </c>
      <c r="B29" s="3"/>
      <c r="C29" s="3"/>
      <c r="D29" s="3"/>
      <c r="E29" s="15"/>
      <c r="F29" s="15"/>
    </row>
    <row r="30" spans="1:6" ht="24.75" x14ac:dyDescent="0.25">
      <c r="A30" s="18" t="s">
        <v>27</v>
      </c>
      <c r="B30" s="18" t="s">
        <v>28</v>
      </c>
      <c r="C30" s="18" t="s">
        <v>29</v>
      </c>
      <c r="D30" s="18" t="s">
        <v>30</v>
      </c>
      <c r="E30" s="19" t="s">
        <v>31</v>
      </c>
      <c r="F30" s="20" t="s">
        <v>32</v>
      </c>
    </row>
    <row r="31" spans="1:6" x14ac:dyDescent="0.25">
      <c r="A31" s="26"/>
      <c r="B31" s="26"/>
      <c r="C31" s="26"/>
      <c r="D31" s="26"/>
      <c r="E31" s="27"/>
      <c r="F31" s="28">
        <v>0</v>
      </c>
    </row>
    <row r="32" spans="1:6" x14ac:dyDescent="0.25">
      <c r="A32" s="29" t="s">
        <v>45</v>
      </c>
      <c r="B32" s="30"/>
      <c r="C32" s="30"/>
      <c r="D32" s="30"/>
      <c r="E32" s="31"/>
      <c r="F32" s="31">
        <v>0</v>
      </c>
    </row>
    <row r="33" spans="1:6" x14ac:dyDescent="0.25">
      <c r="A33" s="3"/>
      <c r="B33" s="3"/>
      <c r="C33" s="3"/>
      <c r="D33" s="3"/>
      <c r="E33" s="15"/>
      <c r="F33" s="15"/>
    </row>
    <row r="34" spans="1:6" x14ac:dyDescent="0.25">
      <c r="A34" s="17" t="s">
        <v>46</v>
      </c>
      <c r="B34" s="3"/>
      <c r="C34" s="3"/>
      <c r="D34" s="3"/>
      <c r="E34" s="15"/>
      <c r="F34" s="15"/>
    </row>
    <row r="35" spans="1:6" ht="24.75" x14ac:dyDescent="0.25">
      <c r="A35" s="18" t="s">
        <v>27</v>
      </c>
      <c r="B35" s="18" t="s">
        <v>28</v>
      </c>
      <c r="C35" s="18" t="s">
        <v>29</v>
      </c>
      <c r="D35" s="18" t="s">
        <v>30</v>
      </c>
      <c r="E35" s="19" t="s">
        <v>31</v>
      </c>
      <c r="F35" s="20" t="s">
        <v>32</v>
      </c>
    </row>
    <row r="36" spans="1:6" x14ac:dyDescent="0.25">
      <c r="A36" s="21" t="s">
        <v>47</v>
      </c>
      <c r="B36" s="21" t="s">
        <v>48</v>
      </c>
      <c r="C36" s="32">
        <v>0.1875</v>
      </c>
      <c r="D36" s="33" t="s">
        <v>49</v>
      </c>
      <c r="E36" s="10">
        <f>VLOOKUP(A36,[1]PRECIO!A2:C236,3,0)</f>
        <v>200000</v>
      </c>
      <c r="F36" s="10">
        <f>E36*C36</f>
        <v>37500</v>
      </c>
    </row>
    <row r="37" spans="1:6" x14ac:dyDescent="0.25">
      <c r="A37" s="21" t="s">
        <v>50</v>
      </c>
      <c r="B37" s="21" t="s">
        <v>48</v>
      </c>
      <c r="C37" s="32">
        <v>9.375E-2</v>
      </c>
      <c r="D37" s="33" t="s">
        <v>35</v>
      </c>
      <c r="E37" s="10">
        <f>VLOOKUP(A37,[1]PRECIO!A18:C237,3,0)</f>
        <v>200000</v>
      </c>
      <c r="F37" s="10">
        <f>E37*C37</f>
        <v>18750</v>
      </c>
    </row>
    <row r="38" spans="1:6" x14ac:dyDescent="0.25">
      <c r="A38" s="22" t="s">
        <v>51</v>
      </c>
      <c r="B38" s="23"/>
      <c r="C38" s="23"/>
      <c r="D38" s="23"/>
      <c r="E38" s="24"/>
      <c r="F38" s="25">
        <f>SUM(F36:F37)</f>
        <v>56250</v>
      </c>
    </row>
    <row r="39" spans="1:6" x14ac:dyDescent="0.25">
      <c r="A39" s="3"/>
      <c r="B39" s="3"/>
      <c r="C39" s="3"/>
      <c r="D39" s="3"/>
      <c r="E39" s="15"/>
      <c r="F39" s="15"/>
    </row>
    <row r="40" spans="1:6" x14ac:dyDescent="0.25">
      <c r="A40" s="17" t="s">
        <v>52</v>
      </c>
      <c r="B40" s="3"/>
      <c r="C40" s="3"/>
      <c r="D40" s="3"/>
      <c r="E40" s="15"/>
      <c r="F40" s="15"/>
    </row>
    <row r="41" spans="1:6" x14ac:dyDescent="0.25">
      <c r="A41" s="34" t="s">
        <v>52</v>
      </c>
      <c r="B41" s="34" t="s">
        <v>53</v>
      </c>
      <c r="C41" s="34" t="s">
        <v>54</v>
      </c>
      <c r="D41" s="34" t="s">
        <v>30</v>
      </c>
      <c r="E41" s="35" t="s">
        <v>31</v>
      </c>
      <c r="F41" s="35" t="s">
        <v>55</v>
      </c>
    </row>
    <row r="42" spans="1:6" x14ac:dyDescent="0.25">
      <c r="A42" s="36" t="s">
        <v>56</v>
      </c>
      <c r="B42" s="7"/>
      <c r="C42" s="7"/>
      <c r="D42" s="7"/>
      <c r="E42" s="10"/>
      <c r="F42" s="10"/>
    </row>
    <row r="43" spans="1:6" x14ac:dyDescent="0.25">
      <c r="A43" s="37" t="s">
        <v>57</v>
      </c>
      <c r="B43" s="21" t="s">
        <v>58</v>
      </c>
      <c r="C43" s="21">
        <v>14</v>
      </c>
      <c r="D43" s="21" t="s">
        <v>59</v>
      </c>
      <c r="E43" s="10">
        <f>VLOOKUP(A43,[1]PRECIO!A24:C243,3,0)</f>
        <v>32700</v>
      </c>
      <c r="F43" s="10">
        <f>E43*C43</f>
        <v>457800</v>
      </c>
    </row>
    <row r="44" spans="1:6" x14ac:dyDescent="0.25">
      <c r="A44" s="36" t="s">
        <v>60</v>
      </c>
      <c r="B44" s="21"/>
      <c r="C44" s="21"/>
      <c r="D44" s="21"/>
      <c r="E44" s="10"/>
      <c r="F44" s="10"/>
    </row>
    <row r="45" spans="1:6" x14ac:dyDescent="0.25">
      <c r="A45" s="37" t="s">
        <v>61</v>
      </c>
      <c r="B45" s="21" t="s">
        <v>62</v>
      </c>
      <c r="C45" s="21">
        <v>5</v>
      </c>
      <c r="D45" s="21" t="s">
        <v>63</v>
      </c>
      <c r="E45" s="10">
        <f>VLOOKUP(A45,[1]PRECIO!A26:C245,3,0)</f>
        <v>20470</v>
      </c>
      <c r="F45" s="10">
        <f>E45*C45</f>
        <v>102350</v>
      </c>
    </row>
    <row r="46" spans="1:6" x14ac:dyDescent="0.25">
      <c r="A46" s="36" t="s">
        <v>64</v>
      </c>
      <c r="B46" s="21"/>
      <c r="C46" s="21"/>
      <c r="D46" s="21"/>
      <c r="E46" s="10"/>
      <c r="F46" s="10"/>
    </row>
    <row r="47" spans="1:6" x14ac:dyDescent="0.25">
      <c r="A47" s="37" t="s">
        <v>65</v>
      </c>
      <c r="B47" s="21" t="s">
        <v>62</v>
      </c>
      <c r="C47" s="21">
        <v>4</v>
      </c>
      <c r="D47" s="21" t="s">
        <v>66</v>
      </c>
      <c r="E47" s="10">
        <f>VLOOKUP(A47,[1]PRECIO!A28:C247,3,0)</f>
        <v>18050</v>
      </c>
      <c r="F47" s="10">
        <f>E47*C47</f>
        <v>72200</v>
      </c>
    </row>
    <row r="48" spans="1:6" x14ac:dyDescent="0.25">
      <c r="A48" s="37" t="s">
        <v>67</v>
      </c>
      <c r="B48" s="21" t="s">
        <v>68</v>
      </c>
      <c r="C48" s="21">
        <v>2</v>
      </c>
      <c r="D48" s="21" t="s">
        <v>69</v>
      </c>
      <c r="E48" s="10">
        <f>VLOOKUP(A48,[1]PRECIO!A29:C248,3,0)</f>
        <v>31110</v>
      </c>
      <c r="F48" s="10">
        <f>E48*C48</f>
        <v>62220</v>
      </c>
    </row>
    <row r="49" spans="1:6" x14ac:dyDescent="0.25">
      <c r="A49" s="22" t="s">
        <v>70</v>
      </c>
      <c r="B49" s="23"/>
      <c r="C49" s="23"/>
      <c r="D49" s="23"/>
      <c r="E49" s="24"/>
      <c r="F49" s="25">
        <f>SUM(F43:F48)</f>
        <v>694570</v>
      </c>
    </row>
    <row r="50" spans="1:6" x14ac:dyDescent="0.25">
      <c r="A50" s="38"/>
      <c r="B50" s="39"/>
      <c r="C50" s="39"/>
      <c r="D50" s="39"/>
      <c r="E50" s="40"/>
      <c r="F50" s="40"/>
    </row>
    <row r="51" spans="1:6" x14ac:dyDescent="0.25">
      <c r="A51" s="17" t="s">
        <v>71</v>
      </c>
      <c r="B51" s="39"/>
      <c r="C51" s="39"/>
      <c r="D51" s="39"/>
      <c r="E51" s="40"/>
      <c r="F51" s="40"/>
    </row>
    <row r="52" spans="1:6" x14ac:dyDescent="0.25">
      <c r="A52" s="41" t="s">
        <v>72</v>
      </c>
      <c r="B52" s="41" t="s">
        <v>53</v>
      </c>
      <c r="C52" s="18" t="s">
        <v>54</v>
      </c>
      <c r="D52" s="41" t="s">
        <v>30</v>
      </c>
      <c r="E52" s="20" t="s">
        <v>31</v>
      </c>
      <c r="F52" s="20" t="s">
        <v>55</v>
      </c>
    </row>
    <row r="53" spans="1:6" x14ac:dyDescent="0.25">
      <c r="A53" s="7" t="s">
        <v>73</v>
      </c>
      <c r="B53" s="42" t="s">
        <v>58</v>
      </c>
      <c r="C53" s="42">
        <v>16</v>
      </c>
      <c r="D53" s="43" t="s">
        <v>74</v>
      </c>
      <c r="E53" s="44">
        <f>VLOOKUP(A53,[1]PRECIO!E2:G19,3,0)</f>
        <v>35000</v>
      </c>
      <c r="F53" s="44">
        <f>E53*C53</f>
        <v>560000</v>
      </c>
    </row>
    <row r="54" spans="1:6" x14ac:dyDescent="0.25">
      <c r="A54" s="45" t="s">
        <v>75</v>
      </c>
      <c r="B54" s="46"/>
      <c r="C54" s="46"/>
      <c r="D54" s="46"/>
      <c r="E54" s="47"/>
      <c r="F54" s="48">
        <f>SUM(F53)</f>
        <v>560000</v>
      </c>
    </row>
    <row r="55" spans="1:6" x14ac:dyDescent="0.25">
      <c r="A55" s="49"/>
      <c r="B55" s="39"/>
      <c r="C55" s="39"/>
      <c r="D55" s="39"/>
      <c r="E55" s="40"/>
      <c r="F55" s="50"/>
    </row>
    <row r="56" spans="1:6" x14ac:dyDescent="0.25">
      <c r="A56" s="51" t="s">
        <v>76</v>
      </c>
      <c r="B56" s="51"/>
      <c r="C56" s="51"/>
      <c r="D56" s="51"/>
      <c r="E56" s="51"/>
      <c r="F56" s="52">
        <f>SUM(F27+F32+F38+F49+F54)</f>
        <v>2810820</v>
      </c>
    </row>
    <row r="57" spans="1:6" x14ac:dyDescent="0.25">
      <c r="A57" s="53" t="s">
        <v>77</v>
      </c>
      <c r="B57" s="46"/>
      <c r="C57" s="46"/>
      <c r="D57" s="46"/>
      <c r="E57" s="46"/>
      <c r="F57" s="54">
        <f>SUM(F56*5/100)</f>
        <v>140541</v>
      </c>
    </row>
    <row r="58" spans="1:6" x14ac:dyDescent="0.25">
      <c r="A58" s="55" t="s">
        <v>78</v>
      </c>
      <c r="B58" s="55"/>
      <c r="C58" s="55"/>
      <c r="D58" s="55"/>
      <c r="E58" s="55"/>
      <c r="F58" s="56">
        <f>SUM(F56+F57)</f>
        <v>2951361</v>
      </c>
    </row>
    <row r="59" spans="1:6" x14ac:dyDescent="0.25">
      <c r="A59" s="57" t="s">
        <v>79</v>
      </c>
      <c r="B59" s="57"/>
      <c r="C59" s="57"/>
      <c r="D59" s="57"/>
      <c r="E59" s="57"/>
      <c r="F59" s="58">
        <f>SUM(F12*1)</f>
        <v>8000000</v>
      </c>
    </row>
    <row r="60" spans="1:6" x14ac:dyDescent="0.25">
      <c r="A60" s="55" t="s">
        <v>80</v>
      </c>
      <c r="B60" s="51"/>
      <c r="C60" s="51"/>
      <c r="D60" s="51"/>
      <c r="E60" s="51"/>
      <c r="F60" s="52">
        <f>SUM(F59-F58)</f>
        <v>5048639</v>
      </c>
    </row>
    <row r="61" spans="1:6" x14ac:dyDescent="0.25">
      <c r="A61" s="59" t="s">
        <v>81</v>
      </c>
      <c r="B61" s="60"/>
      <c r="C61" s="60"/>
      <c r="D61" s="60"/>
      <c r="E61" s="60"/>
      <c r="F61" s="61"/>
    </row>
    <row r="62" spans="1:6" ht="15.75" thickBot="1" x14ac:dyDescent="0.3">
      <c r="A62" s="62"/>
      <c r="B62" s="60"/>
      <c r="C62" s="60"/>
      <c r="D62" s="60"/>
      <c r="E62" s="60"/>
      <c r="F62" s="61"/>
    </row>
    <row r="63" spans="1:6" x14ac:dyDescent="0.25">
      <c r="A63" s="63" t="s">
        <v>82</v>
      </c>
      <c r="B63" s="64"/>
      <c r="C63" s="64"/>
      <c r="D63" s="64"/>
      <c r="E63" s="65"/>
      <c r="F63" s="61"/>
    </row>
    <row r="64" spans="1:6" x14ac:dyDescent="0.25">
      <c r="A64" s="66" t="s">
        <v>83</v>
      </c>
      <c r="B64" s="67"/>
      <c r="C64" s="67"/>
      <c r="D64" s="67"/>
      <c r="E64" s="68"/>
      <c r="F64" s="61"/>
    </row>
    <row r="65" spans="1:6" x14ac:dyDescent="0.25">
      <c r="A65" s="66" t="s">
        <v>84</v>
      </c>
      <c r="B65" s="67"/>
      <c r="C65" s="67"/>
      <c r="D65" s="67"/>
      <c r="E65" s="68"/>
      <c r="F65" s="61"/>
    </row>
    <row r="66" spans="1:6" x14ac:dyDescent="0.25">
      <c r="A66" s="66" t="s">
        <v>85</v>
      </c>
      <c r="B66" s="67"/>
      <c r="C66" s="67"/>
      <c r="D66" s="67"/>
      <c r="E66" s="68"/>
      <c r="F66" s="61"/>
    </row>
    <row r="67" spans="1:6" x14ac:dyDescent="0.25">
      <c r="A67" s="66" t="s">
        <v>86</v>
      </c>
      <c r="B67" s="67"/>
      <c r="C67" s="67"/>
      <c r="D67" s="67"/>
      <c r="E67" s="68"/>
      <c r="F67" s="61"/>
    </row>
    <row r="68" spans="1:6" x14ac:dyDescent="0.25">
      <c r="A68" s="66" t="s">
        <v>87</v>
      </c>
      <c r="B68" s="67"/>
      <c r="C68" s="67"/>
      <c r="D68" s="67"/>
      <c r="E68" s="68"/>
      <c r="F68" s="61"/>
    </row>
    <row r="69" spans="1:6" ht="15.75" thickBot="1" x14ac:dyDescent="0.3">
      <c r="A69" s="69" t="s">
        <v>88</v>
      </c>
      <c r="B69" s="70"/>
      <c r="C69" s="70"/>
      <c r="D69" s="70"/>
      <c r="E69" s="71"/>
      <c r="F69" s="61"/>
    </row>
    <row r="70" spans="1:6" ht="15.75" thickBot="1" x14ac:dyDescent="0.3">
      <c r="A70" s="72"/>
      <c r="B70" s="67"/>
      <c r="C70" s="67"/>
      <c r="D70" s="67"/>
      <c r="E70" s="67"/>
      <c r="F70" s="61"/>
    </row>
    <row r="71" spans="1:6" ht="15.75" thickBot="1" x14ac:dyDescent="0.3">
      <c r="A71" s="73" t="s">
        <v>89</v>
      </c>
      <c r="B71" s="74"/>
      <c r="C71" s="75"/>
      <c r="D71" s="76"/>
      <c r="E71" s="76"/>
      <c r="F71" s="61"/>
    </row>
    <row r="72" spans="1:6" x14ac:dyDescent="0.25">
      <c r="A72" s="77" t="s">
        <v>90</v>
      </c>
      <c r="B72" s="78" t="s">
        <v>91</v>
      </c>
      <c r="C72" s="79" t="s">
        <v>92</v>
      </c>
      <c r="D72" s="76"/>
      <c r="E72" s="76"/>
      <c r="F72" s="61"/>
    </row>
    <row r="73" spans="1:6" x14ac:dyDescent="0.25">
      <c r="A73" s="80" t="s">
        <v>93</v>
      </c>
      <c r="B73" s="81">
        <f>F27</f>
        <v>1500000</v>
      </c>
      <c r="C73" s="82">
        <f>(B73/B79)</f>
        <v>0.50824009668759595</v>
      </c>
      <c r="D73" s="76"/>
      <c r="E73" s="76"/>
      <c r="F73" s="61"/>
    </row>
    <row r="74" spans="1:6" x14ac:dyDescent="0.25">
      <c r="A74" s="80" t="s">
        <v>94</v>
      </c>
      <c r="B74" s="83">
        <f>F32</f>
        <v>0</v>
      </c>
      <c r="C74" s="82">
        <v>0</v>
      </c>
      <c r="D74" s="76"/>
      <c r="E74" s="76"/>
      <c r="F74" s="61"/>
    </row>
    <row r="75" spans="1:6" x14ac:dyDescent="0.25">
      <c r="A75" s="80" t="s">
        <v>95</v>
      </c>
      <c r="B75" s="81">
        <f>F38</f>
        <v>56250</v>
      </c>
      <c r="C75" s="82">
        <f>(B75/B79)</f>
        <v>1.9059003625784849E-2</v>
      </c>
      <c r="D75" s="76"/>
      <c r="E75" s="76"/>
      <c r="F75" s="61"/>
    </row>
    <row r="76" spans="1:6" x14ac:dyDescent="0.25">
      <c r="A76" s="80" t="s">
        <v>96</v>
      </c>
      <c r="B76" s="81">
        <f>F49</f>
        <v>694570</v>
      </c>
      <c r="C76" s="82">
        <f>(B76/B79)</f>
        <v>0.23533888263753569</v>
      </c>
      <c r="D76" s="76"/>
      <c r="E76" s="76"/>
      <c r="F76" s="61"/>
    </row>
    <row r="77" spans="1:6" x14ac:dyDescent="0.25">
      <c r="A77" s="80" t="s">
        <v>97</v>
      </c>
      <c r="B77" s="84">
        <f>F54</f>
        <v>560000</v>
      </c>
      <c r="C77" s="82">
        <f>(B77/B79)</f>
        <v>0.18974296943003582</v>
      </c>
      <c r="D77" s="85"/>
      <c r="E77" s="85"/>
      <c r="F77" s="61"/>
    </row>
    <row r="78" spans="1:6" x14ac:dyDescent="0.25">
      <c r="A78" s="80" t="s">
        <v>98</v>
      </c>
      <c r="B78" s="84">
        <f>F57</f>
        <v>140541</v>
      </c>
      <c r="C78" s="82">
        <f>(B78/B79)</f>
        <v>4.7619047619047616E-2</v>
      </c>
      <c r="D78" s="85"/>
      <c r="E78" s="85"/>
      <c r="F78" s="61"/>
    </row>
    <row r="79" spans="1:6" ht="15.75" thickBot="1" x14ac:dyDescent="0.3">
      <c r="A79" s="86" t="s">
        <v>99</v>
      </c>
      <c r="B79" s="87">
        <f>SUM(B73:B78)</f>
        <v>2951361</v>
      </c>
      <c r="C79" s="88">
        <f>SUM(C73:C78)</f>
        <v>1</v>
      </c>
      <c r="D79" s="85"/>
      <c r="E79" s="85"/>
      <c r="F79" s="61"/>
    </row>
    <row r="80" spans="1:6" x14ac:dyDescent="0.25">
      <c r="A80" s="62"/>
      <c r="B80" s="60" t="s">
        <v>100</v>
      </c>
      <c r="C80" s="60"/>
      <c r="D80" s="60"/>
      <c r="E80" s="60"/>
      <c r="F80" s="61"/>
    </row>
    <row r="81" spans="1:6" ht="15.75" thickBot="1" x14ac:dyDescent="0.3">
      <c r="A81" s="89"/>
      <c r="B81" s="60"/>
      <c r="C81" s="60"/>
      <c r="D81" s="60"/>
      <c r="E81" s="60"/>
      <c r="F81" s="61"/>
    </row>
    <row r="82" spans="1:6" ht="15.75" thickBot="1" x14ac:dyDescent="0.3">
      <c r="A82" s="73" t="s">
        <v>101</v>
      </c>
      <c r="B82" s="90"/>
      <c r="C82" s="90"/>
      <c r="D82" s="91"/>
      <c r="E82" s="85"/>
      <c r="F82" s="61"/>
    </row>
    <row r="83" spans="1:6" x14ac:dyDescent="0.25">
      <c r="A83" s="92" t="s">
        <v>102</v>
      </c>
      <c r="B83" s="93">
        <v>7000</v>
      </c>
      <c r="C83" s="93">
        <v>8000</v>
      </c>
      <c r="D83" s="94">
        <v>9000</v>
      </c>
      <c r="E83" s="95"/>
      <c r="F83" s="96"/>
    </row>
    <row r="84" spans="1:6" ht="15.75" thickBot="1" x14ac:dyDescent="0.3">
      <c r="A84" s="86" t="s">
        <v>103</v>
      </c>
      <c r="B84" s="97">
        <v>259</v>
      </c>
      <c r="C84" s="97">
        <v>227</v>
      </c>
      <c r="D84" s="98">
        <f>(F58/D83)</f>
        <v>327.92899999999997</v>
      </c>
      <c r="E84" s="95"/>
      <c r="F84" s="96"/>
    </row>
    <row r="85" spans="1:6" x14ac:dyDescent="0.25">
      <c r="A85" s="99" t="s">
        <v>104</v>
      </c>
      <c r="B85" s="67"/>
      <c r="C85" s="67"/>
      <c r="D85" s="67"/>
      <c r="E85" s="67"/>
      <c r="F85" s="67"/>
    </row>
    <row r="86" spans="1:6" x14ac:dyDescent="0.25">
      <c r="A86" s="49"/>
      <c r="B86" s="39"/>
      <c r="C86" s="39"/>
      <c r="D86" s="39"/>
      <c r="E86" s="39"/>
      <c r="F86" s="100"/>
    </row>
    <row r="87" spans="1:6" x14ac:dyDescent="0.25">
      <c r="A87" s="49"/>
      <c r="B87" s="39"/>
      <c r="C87" s="39"/>
      <c r="D87" s="39"/>
      <c r="E87" s="39"/>
      <c r="F87" s="100"/>
    </row>
    <row r="88" spans="1:6" x14ac:dyDescent="0.25">
      <c r="A88" s="49"/>
      <c r="B88" s="39"/>
      <c r="C88" s="39"/>
      <c r="D88" s="39"/>
      <c r="E88" s="39"/>
      <c r="F88" s="100"/>
    </row>
    <row r="89" spans="1:6" x14ac:dyDescent="0.25">
      <c r="A89" s="49"/>
      <c r="B89" s="39"/>
      <c r="C89" s="39"/>
      <c r="D89" s="39"/>
      <c r="E89" s="39"/>
      <c r="F89" s="100"/>
    </row>
    <row r="90" spans="1:6" x14ac:dyDescent="0.25">
      <c r="A90" s="49"/>
      <c r="B90" s="39"/>
      <c r="C90" s="39"/>
      <c r="D90" s="39"/>
      <c r="E90" s="39"/>
      <c r="F90" s="100"/>
    </row>
    <row r="91" spans="1:6" x14ac:dyDescent="0.25">
      <c r="A91" s="49"/>
      <c r="B91" s="39"/>
      <c r="C91" s="39"/>
      <c r="D91" s="39"/>
      <c r="E91" s="39"/>
      <c r="F91" s="100"/>
    </row>
    <row r="92" spans="1:6" x14ac:dyDescent="0.25">
      <c r="A92" s="49"/>
      <c r="B92" s="39"/>
      <c r="C92" s="39"/>
      <c r="D92" s="39"/>
      <c r="E92" s="39"/>
      <c r="F92" s="100"/>
    </row>
    <row r="93" spans="1:6" x14ac:dyDescent="0.25">
      <c r="A93" s="49"/>
      <c r="B93" s="39"/>
      <c r="C93" s="39"/>
      <c r="D93" s="39"/>
      <c r="E93" s="39"/>
      <c r="F93" s="100"/>
    </row>
    <row r="94" spans="1:6" x14ac:dyDescent="0.25">
      <c r="A94" s="49"/>
      <c r="B94" s="39"/>
      <c r="C94" s="39"/>
      <c r="D94" s="39"/>
      <c r="E94" s="39"/>
      <c r="F94" s="100"/>
    </row>
    <row r="95" spans="1:6" x14ac:dyDescent="0.25">
      <c r="A95" s="49"/>
      <c r="B95" s="39"/>
      <c r="C95" s="39"/>
      <c r="D95" s="39"/>
      <c r="E95" s="39"/>
      <c r="F95" s="100"/>
    </row>
    <row r="96" spans="1:6" x14ac:dyDescent="0.25">
      <c r="A96" s="49"/>
      <c r="B96" s="39"/>
      <c r="C96" s="39"/>
      <c r="D96" s="39"/>
      <c r="E96" s="39"/>
      <c r="F96" s="100"/>
    </row>
    <row r="97" spans="1:6" x14ac:dyDescent="0.25">
      <c r="A97" s="49"/>
      <c r="B97" s="39"/>
      <c r="C97" s="39"/>
      <c r="D97" s="101"/>
      <c r="E97" s="101"/>
      <c r="F97" s="100"/>
    </row>
    <row r="98" spans="1:6" x14ac:dyDescent="0.25">
      <c r="A98" s="49"/>
      <c r="B98" s="39"/>
      <c r="C98" s="39"/>
      <c r="D98" s="39"/>
      <c r="E98" s="39"/>
      <c r="F98" s="100"/>
    </row>
    <row r="99" spans="1:6" x14ac:dyDescent="0.25">
      <c r="A99" s="49"/>
      <c r="B99" s="39"/>
      <c r="C99" s="39"/>
      <c r="D99" s="39"/>
      <c r="E99" s="39"/>
      <c r="F99" s="100"/>
    </row>
    <row r="100" spans="1:6" x14ac:dyDescent="0.25">
      <c r="A100" s="49"/>
      <c r="B100" s="39"/>
      <c r="C100" s="39"/>
      <c r="D100" s="39"/>
      <c r="E100" s="39"/>
      <c r="F100" s="100"/>
    </row>
  </sheetData>
  <mergeCells count="10">
    <mergeCell ref="B15:C15"/>
    <mergeCell ref="A17:F17"/>
    <mergeCell ref="A71:B71"/>
    <mergeCell ref="A82:D82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9DBC75-904B-4A79-8945-1ED9B12B2A70}"/>
</file>

<file path=customXml/itemProps2.xml><?xml version="1.0" encoding="utf-8"?>
<ds:datastoreItem xmlns:ds="http://schemas.openxmlformats.org/officeDocument/2006/customXml" ds:itemID="{03795638-41E0-4E16-8DF4-7E0B8AD199CA}"/>
</file>

<file path=customXml/itemProps3.xml><?xml version="1.0" encoding="utf-8"?>
<ds:datastoreItem xmlns:ds="http://schemas.openxmlformats.org/officeDocument/2006/customXml" ds:itemID="{9CC76C82-47D8-488B-8AAF-12297EB1A6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olivo de mesa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2023-04-13T14:14:15Z</dcterms:created>
  <dcterms:modified xsi:type="dcterms:W3CDTF">2023-04-13T14:14:41Z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