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ovino carne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C73" i="1"/>
  <c r="B73" i="1"/>
  <c r="B67" i="1"/>
  <c r="B65" i="1"/>
  <c r="F44" i="1"/>
  <c r="E38" i="1"/>
  <c r="F38" i="1" s="1"/>
  <c r="E37" i="1"/>
  <c r="F37" i="1" s="1"/>
  <c r="E36" i="1"/>
  <c r="F36" i="1" s="1"/>
  <c r="F32" i="1"/>
  <c r="F27" i="1"/>
  <c r="B64" i="1" s="1"/>
  <c r="F21" i="1"/>
  <c r="F22" i="1" s="1"/>
  <c r="E21" i="1"/>
  <c r="F12" i="1"/>
  <c r="F49" i="1" s="1"/>
  <c r="B63" i="1" l="1"/>
  <c r="F46" i="1"/>
  <c r="F47" i="1" s="1"/>
  <c r="F39" i="1"/>
  <c r="B66" i="1" s="1"/>
  <c r="B68" i="1" l="1"/>
  <c r="F48" i="1"/>
  <c r="C66" i="1"/>
  <c r="C63" i="1"/>
  <c r="B69" i="1"/>
  <c r="D74" i="1" l="1"/>
  <c r="C74" i="1"/>
  <c r="B74" i="1"/>
  <c r="F50" i="1"/>
  <c r="C65" i="1"/>
  <c r="C69" i="1" s="1"/>
  <c r="C67" i="1"/>
  <c r="C68" i="1"/>
</calcChain>
</file>

<file path=xl/sharedStrings.xml><?xml version="1.0" encoding="utf-8"?>
<sst xmlns="http://schemas.openxmlformats.org/spreadsheetml/2006/main" count="110" uniqueCount="81">
  <si>
    <t>RUBRO O CULTIVO</t>
  </si>
  <si>
    <t>OVINO (CARNE)</t>
  </si>
  <si>
    <t>RENDIMIENTO (Kg vivo /Cabeza)</t>
  </si>
  <si>
    <t>VARIEDAD</t>
  </si>
  <si>
    <t>Criolla</t>
  </si>
  <si>
    <t>FECHA ESTIMADA PRECIO VENTA</t>
  </si>
  <si>
    <t>Sep-Dic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</si>
  <si>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</si>
  <si>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</si>
  <si>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</si>
  <si>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</si>
  <si>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</si>
  <si>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</si>
  <si>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</si>
  <si>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</si>
  <si>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</si>
  <si>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</si>
  <si>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</si>
  <si>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</si>
  <si>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</si>
  <si>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Marzo 2023</t>
  </si>
  <si>
    <t>CONTINGENCIA</t>
  </si>
  <si>
    <t>Sequía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</si>
  <si>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</si>
  <si>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</si>
  <si>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</si>
  <si>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</si>
  <si>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</si>
  <si>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</si>
  <si>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</si>
  <si>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</si>
  <si>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(pastoreo, esquila, etc.)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</si>
  <si>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</si>
  <si>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</si>
  <si>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</si>
  <si>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</si>
  <si>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</si>
  <si>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</si>
  <si>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</si>
  <si>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</si>
  <si>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</si>
  <si>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</si>
  <si>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</si>
  <si>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</si>
  <si>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Antiparasitarios</t>
  </si>
  <si>
    <t>Global</t>
  </si>
  <si>
    <t>Alimento concentrado</t>
  </si>
  <si>
    <t>Sacos</t>
  </si>
  <si>
    <t>Sep-Mar</t>
  </si>
  <si>
    <t>Fardos de alfalfa</t>
  </si>
  <si>
    <t xml:space="preserve">Unidad </t>
  </si>
  <si>
    <t>Subtotal Insumos</t>
  </si>
  <si>
    <t>OTROS</t>
  </si>
  <si>
    <t>Ítem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</si>
  <si>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</si>
  <si>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</si>
  <si>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</si>
  <si>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</si>
  <si>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</si>
  <si>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</si>
  <si>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</si>
  <si>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</si>
  <si>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</si>
  <si>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</si>
  <si>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</si>
  <si>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</si>
  <si>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</si>
  <si>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</si>
  <si>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</si>
  <si>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</si>
  <si>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</si>
  <si>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</si>
  <si>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</si>
  <si>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</si>
  <si>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</si>
  <si>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</si>
  <si>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</si>
  <si>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($/cabeza)</t>
  </si>
  <si>
    <t>Rendimiento (Kg/cabeza)</t>
  </si>
  <si>
    <t>Costo unitario ($/cabeza)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</si>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</sst>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&quot;;&quot;-&quot;* #,##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5" fillId="0" borderId="0"/>
  </cellStyleXfs>
  <cellXfs count="97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49" fontId="3" fillId="3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6" fillId="0" borderId="1" xfId="2" applyNumberFormat="1" applyFont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2" fillId="2" borderId="0" xfId="1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3" fontId="2" fillId="2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right" vertical="center"/>
    </xf>
    <xf numFmtId="49" fontId="9" fillId="2" borderId="3" xfId="1" applyNumberFormat="1" applyFont="1" applyFill="1" applyBorder="1" applyAlignment="1">
      <alignment vertical="center"/>
    </xf>
    <xf numFmtId="0" fontId="2" fillId="2" borderId="4" xfId="1" applyFont="1" applyFill="1" applyBorder="1"/>
    <xf numFmtId="0" fontId="2" fillId="2" borderId="5" xfId="1" applyFont="1" applyFill="1" applyBorder="1"/>
    <xf numFmtId="49" fontId="2" fillId="2" borderId="6" xfId="1" applyNumberFormat="1" applyFont="1" applyFill="1" applyBorder="1" applyAlignment="1">
      <alignment vertical="center"/>
    </xf>
    <xf numFmtId="0" fontId="2" fillId="2" borderId="7" xfId="1" applyFont="1" applyFill="1" applyBorder="1"/>
    <xf numFmtId="49" fontId="2" fillId="2" borderId="8" xfId="1" applyNumberFormat="1" applyFont="1" applyFill="1" applyBorder="1" applyAlignment="1">
      <alignment vertical="center"/>
    </xf>
    <xf numFmtId="0" fontId="2" fillId="2" borderId="9" xfId="1" applyFont="1" applyFill="1" applyBorder="1"/>
    <xf numFmtId="0" fontId="2" fillId="2" borderId="10" xfId="1" applyFont="1" applyFill="1" applyBorder="1"/>
    <xf numFmtId="49" fontId="11" fillId="6" borderId="11" xfId="1" applyNumberFormat="1" applyFont="1" applyFill="1" applyBorder="1" applyAlignment="1">
      <alignment vertical="center"/>
    </xf>
    <xf numFmtId="0" fontId="9" fillId="6" borderId="12" xfId="1" applyFont="1" applyFill="1" applyBorder="1" applyAlignment="1">
      <alignment vertical="center"/>
    </xf>
    <xf numFmtId="0" fontId="2" fillId="6" borderId="13" xfId="1" applyFont="1" applyFill="1" applyBorder="1"/>
    <xf numFmtId="0" fontId="2" fillId="7" borderId="0" xfId="1" applyFont="1" applyFill="1" applyBorder="1"/>
    <xf numFmtId="49" fontId="9" fillId="8" borderId="14" xfId="1" applyNumberFormat="1" applyFont="1" applyFill="1" applyBorder="1" applyAlignment="1">
      <alignment vertical="center"/>
    </xf>
    <xf numFmtId="49" fontId="9" fillId="8" borderId="15" xfId="1" applyNumberFormat="1" applyFont="1" applyFill="1" applyBorder="1" applyAlignment="1">
      <alignment horizontal="center" vertical="center"/>
    </xf>
    <xf numFmtId="49" fontId="2" fillId="8" borderId="16" xfId="1" applyNumberFormat="1" applyFont="1" applyFill="1" applyBorder="1" applyAlignment="1">
      <alignment horizontal="center"/>
    </xf>
    <xf numFmtId="49" fontId="9" fillId="2" borderId="17" xfId="1" applyNumberFormat="1" applyFont="1" applyFill="1" applyBorder="1" applyAlignment="1">
      <alignment vertical="center"/>
    </xf>
    <xf numFmtId="3" fontId="9" fillId="2" borderId="18" xfId="1" applyNumberFormat="1" applyFont="1" applyFill="1" applyBorder="1" applyAlignment="1">
      <alignment vertical="center"/>
    </xf>
    <xf numFmtId="9" fontId="2" fillId="2" borderId="19" xfId="1" applyNumberFormat="1" applyFont="1" applyFill="1" applyBorder="1"/>
    <xf numFmtId="166" fontId="9" fillId="2" borderId="18" xfId="1" applyNumberFormat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9" fillId="8" borderId="20" xfId="1" applyNumberFormat="1" applyFont="1" applyFill="1" applyBorder="1" applyAlignment="1">
      <alignment vertical="center"/>
    </xf>
    <xf numFmtId="166" fontId="9" fillId="8" borderId="21" xfId="1" applyNumberFormat="1" applyFont="1" applyFill="1" applyBorder="1" applyAlignment="1">
      <alignment vertical="center"/>
    </xf>
    <xf numFmtId="9" fontId="9" fillId="8" borderId="22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11" fillId="6" borderId="23" xfId="1" applyNumberFormat="1" applyFont="1" applyFill="1" applyBorder="1" applyAlignment="1">
      <alignment horizontal="center" vertical="center"/>
    </xf>
    <xf numFmtId="49" fontId="11" fillId="6" borderId="24" xfId="1" applyNumberFormat="1" applyFont="1" applyFill="1" applyBorder="1" applyAlignment="1">
      <alignment horizontal="center" vertical="center"/>
    </xf>
    <xf numFmtId="49" fontId="11" fillId="6" borderId="25" xfId="1" applyNumberFormat="1" applyFont="1" applyFill="1" applyBorder="1" applyAlignment="1">
      <alignment horizontal="center" vertical="center"/>
    </xf>
    <xf numFmtId="49" fontId="9" fillId="8" borderId="26" xfId="1" applyNumberFormat="1" applyFont="1" applyFill="1" applyBorder="1" applyAlignment="1">
      <alignment vertical="center"/>
    </xf>
    <xf numFmtId="3" fontId="9" fillId="8" borderId="27" xfId="1" applyNumberFormat="1" applyFont="1" applyFill="1" applyBorder="1" applyAlignment="1">
      <alignment vertical="center"/>
    </xf>
    <xf numFmtId="3" fontId="9" fillId="8" borderId="28" xfId="1" applyNumberFormat="1" applyFont="1" applyFill="1" applyBorder="1" applyAlignment="1">
      <alignment vertical="center"/>
    </xf>
    <xf numFmtId="0" fontId="9" fillId="7" borderId="0" xfId="1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66" fontId="9" fillId="8" borderId="22" xfId="1" applyNumberFormat="1" applyFont="1" applyFill="1" applyBorder="1" applyAlignment="1">
      <alignment vertical="center"/>
    </xf>
    <xf numFmtId="0" fontId="2" fillId="0" borderId="0" xfId="1" applyNumberFormat="1" applyFont="1"/>
    <xf numFmtId="0" fontId="2" fillId="0" borderId="0" xfId="1" applyNumberFormat="1" applyFont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9</xdr:col>
      <xdr:colOff>45721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03721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G14" sqref="G14"/>
    </sheetView>
  </sheetViews>
  <sheetFormatPr baseColWidth="10" defaultRowHeight="15" x14ac:dyDescent="0.25"/>
  <cols>
    <col min="1" max="1" width="21.28515625" style="95" customWidth="1"/>
    <col min="2" max="2" width="17" style="95" customWidth="1"/>
    <col min="3" max="3" width="14.85546875" style="95" customWidth="1"/>
    <col min="4" max="4" width="14.42578125" style="95" customWidth="1"/>
    <col min="5" max="5" width="18.7109375" style="95" customWidth="1"/>
    <col min="6" max="6" width="17.140625" style="96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3" t="s">
        <v>0</v>
      </c>
      <c r="B9" s="4" t="s">
        <v>1</v>
      </c>
      <c r="C9" s="5"/>
      <c r="D9" s="6" t="s">
        <v>2</v>
      </c>
      <c r="E9" s="7"/>
      <c r="F9" s="8">
        <v>40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x14ac:dyDescent="0.25">
      <c r="A11" s="9" t="s">
        <v>7</v>
      </c>
      <c r="B11" s="4" t="s">
        <v>8</v>
      </c>
      <c r="C11" s="1"/>
      <c r="D11" s="11" t="s">
        <v>9</v>
      </c>
      <c r="E11" s="12"/>
      <c r="F11" s="13">
        <v>2800</v>
      </c>
    </row>
    <row r="12" spans="1:6" x14ac:dyDescent="0.25">
      <c r="A12" s="9" t="s">
        <v>10</v>
      </c>
      <c r="B12" s="10" t="s">
        <v>11</v>
      </c>
      <c r="C12" s="1"/>
      <c r="D12" s="14" t="s">
        <v>12</v>
      </c>
      <c r="E12" s="15"/>
      <c r="F12" s="13">
        <f>F9*F11</f>
        <v>112000</v>
      </c>
    </row>
    <row r="13" spans="1:6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6</v>
      </c>
    </row>
    <row r="15" spans="1:6" x14ac:dyDescent="0.25">
      <c r="A15" s="9" t="s">
        <v>19</v>
      </c>
      <c r="B15" s="16" t="s">
        <v>20</v>
      </c>
      <c r="C15" s="1"/>
      <c r="D15" s="17" t="s">
        <v>21</v>
      </c>
      <c r="E15" s="18"/>
      <c r="F15" s="10" t="s">
        <v>22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19" t="s">
        <v>23</v>
      </c>
      <c r="B17" s="20"/>
      <c r="C17" s="20"/>
      <c r="D17" s="20"/>
      <c r="E17" s="20"/>
      <c r="F17" s="20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1" t="s">
        <v>24</v>
      </c>
      <c r="B19" s="5"/>
      <c r="C19" s="5"/>
      <c r="D19" s="5"/>
      <c r="E19" s="5"/>
      <c r="F19" s="22"/>
    </row>
    <row r="20" spans="1:6" x14ac:dyDescent="0.25">
      <c r="A20" s="23" t="s">
        <v>25</v>
      </c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</row>
    <row r="21" spans="1:6" ht="25.5" x14ac:dyDescent="0.25">
      <c r="A21" s="9" t="s">
        <v>31</v>
      </c>
      <c r="B21" s="24" t="s">
        <v>32</v>
      </c>
      <c r="C21" s="25">
        <v>1.5</v>
      </c>
      <c r="D21" s="24" t="s">
        <v>33</v>
      </c>
      <c r="E21" s="26">
        <f>VLOOKUP(A21,'[1]Lista de precios '!A:C,3,0)</f>
        <v>22000</v>
      </c>
      <c r="F21" s="27">
        <f>C21*E21</f>
        <v>33000</v>
      </c>
    </row>
    <row r="22" spans="1:6" x14ac:dyDescent="0.25">
      <c r="A22" s="28" t="s">
        <v>34</v>
      </c>
      <c r="B22" s="29"/>
      <c r="C22" s="29"/>
      <c r="D22" s="29"/>
      <c r="E22" s="30"/>
      <c r="F22" s="31">
        <f>SUM(F21)</f>
        <v>33000</v>
      </c>
    </row>
    <row r="23" spans="1:6" x14ac:dyDescent="0.25">
      <c r="A23" s="1"/>
      <c r="B23" s="1"/>
      <c r="C23" s="1"/>
      <c r="D23" s="1"/>
      <c r="E23" s="32"/>
      <c r="F23" s="33"/>
    </row>
    <row r="24" spans="1:6" x14ac:dyDescent="0.25">
      <c r="A24" s="21" t="s">
        <v>35</v>
      </c>
      <c r="B24" s="34"/>
      <c r="C24" s="34"/>
      <c r="D24" s="34"/>
      <c r="E24" s="5"/>
      <c r="F24" s="22"/>
    </row>
    <row r="25" spans="1:6" x14ac:dyDescent="0.25">
      <c r="A25" s="35" t="s">
        <v>25</v>
      </c>
      <c r="B25" s="23" t="s">
        <v>26</v>
      </c>
      <c r="C25" s="23" t="s">
        <v>27</v>
      </c>
      <c r="D25" s="35" t="s">
        <v>36</v>
      </c>
      <c r="E25" s="23" t="s">
        <v>29</v>
      </c>
      <c r="F25" s="35" t="s">
        <v>30</v>
      </c>
    </row>
    <row r="26" spans="1:6" x14ac:dyDescent="0.25">
      <c r="A26" s="15"/>
      <c r="B26" s="36" t="s">
        <v>36</v>
      </c>
      <c r="C26" s="36" t="s">
        <v>36</v>
      </c>
      <c r="D26" s="36" t="s">
        <v>36</v>
      </c>
      <c r="E26" s="37" t="s">
        <v>36</v>
      </c>
      <c r="F26" s="38"/>
    </row>
    <row r="27" spans="1:6" x14ac:dyDescent="0.25">
      <c r="A27" s="28" t="s">
        <v>37</v>
      </c>
      <c r="B27" s="29"/>
      <c r="C27" s="29"/>
      <c r="D27" s="29"/>
      <c r="E27" s="30"/>
      <c r="F27" s="31">
        <f>+F26</f>
        <v>0</v>
      </c>
    </row>
    <row r="28" spans="1:6" x14ac:dyDescent="0.25">
      <c r="A28" s="1"/>
      <c r="B28" s="1"/>
      <c r="C28" s="1"/>
      <c r="D28" s="1"/>
      <c r="E28" s="32"/>
      <c r="F28" s="33"/>
    </row>
    <row r="29" spans="1:6" x14ac:dyDescent="0.25">
      <c r="A29" s="21" t="s">
        <v>38</v>
      </c>
      <c r="B29" s="34"/>
      <c r="C29" s="34"/>
      <c r="D29" s="34"/>
      <c r="E29" s="5"/>
      <c r="F29" s="22"/>
    </row>
    <row r="30" spans="1:6" x14ac:dyDescent="0.25">
      <c r="A30" s="35" t="s">
        <v>25</v>
      </c>
      <c r="B30" s="35" t="s">
        <v>26</v>
      </c>
      <c r="C30" s="35" t="s">
        <v>27</v>
      </c>
      <c r="D30" s="35" t="s">
        <v>28</v>
      </c>
      <c r="E30" s="23" t="s">
        <v>29</v>
      </c>
      <c r="F30" s="35" t="s">
        <v>30</v>
      </c>
    </row>
    <row r="31" spans="1:6" x14ac:dyDescent="0.25">
      <c r="A31" s="39"/>
      <c r="B31" s="40"/>
      <c r="C31" s="41"/>
      <c r="D31" s="40"/>
      <c r="E31" s="42"/>
      <c r="F31" s="42"/>
    </row>
    <row r="32" spans="1:6" x14ac:dyDescent="0.25">
      <c r="A32" s="28" t="s">
        <v>39</v>
      </c>
      <c r="B32" s="29"/>
      <c r="C32" s="29"/>
      <c r="D32" s="29"/>
      <c r="E32" s="29"/>
      <c r="F32" s="31">
        <f>SUM(F31)</f>
        <v>0</v>
      </c>
    </row>
    <row r="33" spans="1:6" x14ac:dyDescent="0.25">
      <c r="A33" s="1"/>
      <c r="B33" s="1"/>
      <c r="C33" s="1"/>
      <c r="D33" s="1"/>
      <c r="E33" s="32"/>
      <c r="F33" s="33"/>
    </row>
    <row r="34" spans="1:6" x14ac:dyDescent="0.25">
      <c r="A34" s="21" t="s">
        <v>40</v>
      </c>
      <c r="B34" s="34"/>
      <c r="C34" s="34"/>
      <c r="D34" s="34"/>
      <c r="E34" s="5"/>
      <c r="F34" s="22"/>
    </row>
    <row r="35" spans="1:6" x14ac:dyDescent="0.25">
      <c r="A35" s="23" t="s">
        <v>41</v>
      </c>
      <c r="B35" s="23" t="s">
        <v>42</v>
      </c>
      <c r="C35" s="23" t="s">
        <v>43</v>
      </c>
      <c r="D35" s="23" t="s">
        <v>28</v>
      </c>
      <c r="E35" s="23" t="s">
        <v>29</v>
      </c>
      <c r="F35" s="23" t="s">
        <v>30</v>
      </c>
    </row>
    <row r="36" spans="1:6" x14ac:dyDescent="0.25">
      <c r="A36" s="43" t="s">
        <v>44</v>
      </c>
      <c r="B36" s="44" t="s">
        <v>45</v>
      </c>
      <c r="C36" s="44">
        <v>1</v>
      </c>
      <c r="D36" s="44" t="s">
        <v>33</v>
      </c>
      <c r="E36" s="26">
        <f>VLOOKUP(A36,'[1]Lista de precios '!A:C,3,0)</f>
        <v>5220</v>
      </c>
      <c r="F36" s="45">
        <f t="shared" ref="F36:F38" si="0">C36*E36</f>
        <v>5220</v>
      </c>
    </row>
    <row r="37" spans="1:6" x14ac:dyDescent="0.25">
      <c r="A37" s="43" t="s">
        <v>46</v>
      </c>
      <c r="B37" s="44" t="s">
        <v>47</v>
      </c>
      <c r="C37" s="44">
        <v>1</v>
      </c>
      <c r="D37" s="46" t="s">
        <v>48</v>
      </c>
      <c r="E37" s="26">
        <f>VLOOKUP(A37,'[1]Lista de precios '!A:C,3,0)</f>
        <v>12000</v>
      </c>
      <c r="F37" s="45">
        <f t="shared" si="0"/>
        <v>12000</v>
      </c>
    </row>
    <row r="38" spans="1:6" x14ac:dyDescent="0.25">
      <c r="A38" s="47" t="s">
        <v>49</v>
      </c>
      <c r="B38" s="46" t="s">
        <v>50</v>
      </c>
      <c r="C38" s="46">
        <v>2</v>
      </c>
      <c r="D38" s="46" t="s">
        <v>48</v>
      </c>
      <c r="E38" s="26">
        <f>VLOOKUP(A38,'[1]Lista de precios '!A:C,3,0)</f>
        <v>7000</v>
      </c>
      <c r="F38" s="45">
        <f t="shared" si="0"/>
        <v>14000</v>
      </c>
    </row>
    <row r="39" spans="1:6" x14ac:dyDescent="0.25">
      <c r="A39" s="28" t="s">
        <v>51</v>
      </c>
      <c r="B39" s="29"/>
      <c r="C39" s="29"/>
      <c r="D39" s="29"/>
      <c r="E39" s="30"/>
      <c r="F39" s="31">
        <f>SUM(F36:F38)</f>
        <v>31220</v>
      </c>
    </row>
    <row r="40" spans="1:6" x14ac:dyDescent="0.25">
      <c r="A40" s="1"/>
      <c r="B40" s="1"/>
      <c r="C40" s="1"/>
      <c r="D40" s="48"/>
      <c r="E40" s="32"/>
      <c r="F40" s="33"/>
    </row>
    <row r="41" spans="1:6" x14ac:dyDescent="0.25">
      <c r="A41" s="21" t="s">
        <v>52</v>
      </c>
      <c r="B41" s="34"/>
      <c r="C41" s="34"/>
      <c r="D41" s="34"/>
      <c r="E41" s="5"/>
      <c r="F41" s="22"/>
    </row>
    <row r="42" spans="1:6" x14ac:dyDescent="0.25">
      <c r="A42" s="35" t="s">
        <v>53</v>
      </c>
      <c r="B42" s="23" t="s">
        <v>42</v>
      </c>
      <c r="C42" s="23" t="s">
        <v>43</v>
      </c>
      <c r="D42" s="35" t="s">
        <v>28</v>
      </c>
      <c r="E42" s="23" t="s">
        <v>29</v>
      </c>
      <c r="F42" s="35" t="s">
        <v>30</v>
      </c>
    </row>
    <row r="43" spans="1:6" x14ac:dyDescent="0.25">
      <c r="A43" s="49"/>
      <c r="B43" s="44"/>
      <c r="C43" s="44"/>
      <c r="D43" s="50"/>
      <c r="E43" s="26"/>
      <c r="F43" s="51"/>
    </row>
    <row r="44" spans="1:6" x14ac:dyDescent="0.25">
      <c r="A44" s="28" t="s">
        <v>54</v>
      </c>
      <c r="B44" s="29"/>
      <c r="C44" s="29"/>
      <c r="D44" s="52"/>
      <c r="E44" s="30"/>
      <c r="F44" s="31">
        <f>+F43</f>
        <v>0</v>
      </c>
    </row>
    <row r="45" spans="1:6" x14ac:dyDescent="0.25">
      <c r="A45" s="1"/>
      <c r="B45" s="1"/>
      <c r="C45" s="1"/>
      <c r="D45" s="1"/>
      <c r="E45" s="32"/>
      <c r="F45" s="33"/>
    </row>
    <row r="46" spans="1:6" x14ac:dyDescent="0.25">
      <c r="A46" s="53" t="s">
        <v>55</v>
      </c>
      <c r="B46" s="54"/>
      <c r="C46" s="54"/>
      <c r="D46" s="54"/>
      <c r="E46" s="54"/>
      <c r="F46" s="55">
        <f>F22+F27+F32+F39+F44</f>
        <v>64220</v>
      </c>
    </row>
    <row r="47" spans="1:6" x14ac:dyDescent="0.25">
      <c r="A47" s="56" t="s">
        <v>56</v>
      </c>
      <c r="B47" s="57"/>
      <c r="C47" s="57"/>
      <c r="D47" s="57"/>
      <c r="E47" s="57"/>
      <c r="F47" s="58">
        <f>F46*0.05</f>
        <v>3211</v>
      </c>
    </row>
    <row r="48" spans="1:6" x14ac:dyDescent="0.25">
      <c r="A48" s="53" t="s">
        <v>57</v>
      </c>
      <c r="B48" s="54"/>
      <c r="C48" s="54"/>
      <c r="D48" s="54"/>
      <c r="E48" s="54"/>
      <c r="F48" s="55">
        <f>F47+F46</f>
        <v>67431</v>
      </c>
    </row>
    <row r="49" spans="1:6" x14ac:dyDescent="0.25">
      <c r="A49" s="56" t="s">
        <v>58</v>
      </c>
      <c r="B49" s="57"/>
      <c r="C49" s="57"/>
      <c r="D49" s="57"/>
      <c r="E49" s="57"/>
      <c r="F49" s="58">
        <f>F12</f>
        <v>112000</v>
      </c>
    </row>
    <row r="50" spans="1:6" x14ac:dyDescent="0.25">
      <c r="A50" s="53" t="s">
        <v>59</v>
      </c>
      <c r="B50" s="54"/>
      <c r="C50" s="54"/>
      <c r="D50" s="54"/>
      <c r="E50" s="54"/>
      <c r="F50" s="55">
        <f>F49-F48</f>
        <v>44569</v>
      </c>
    </row>
    <row r="51" spans="1:6" x14ac:dyDescent="0.25">
      <c r="A51" s="59" t="s">
        <v>60</v>
      </c>
      <c r="B51" s="60"/>
      <c r="C51" s="60"/>
      <c r="D51" s="60"/>
      <c r="E51" s="60"/>
      <c r="F51" s="61"/>
    </row>
    <row r="52" spans="1:6" ht="15.75" thickBot="1" x14ac:dyDescent="0.3">
      <c r="A52" s="5"/>
      <c r="B52" s="60"/>
      <c r="C52" s="60"/>
      <c r="D52" s="60"/>
      <c r="E52" s="60"/>
      <c r="F52" s="61"/>
    </row>
    <row r="53" spans="1:6" x14ac:dyDescent="0.25">
      <c r="A53" s="62" t="s">
        <v>61</v>
      </c>
      <c r="B53" s="63"/>
      <c r="C53" s="63"/>
      <c r="D53" s="63"/>
      <c r="E53" s="64"/>
      <c r="F53" s="61"/>
    </row>
    <row r="54" spans="1:6" x14ac:dyDescent="0.25">
      <c r="A54" s="65" t="s">
        <v>62</v>
      </c>
      <c r="B54" s="1"/>
      <c r="C54" s="1"/>
      <c r="D54" s="1"/>
      <c r="E54" s="66"/>
      <c r="F54" s="61"/>
    </row>
    <row r="55" spans="1:6" x14ac:dyDescent="0.25">
      <c r="A55" s="65" t="s">
        <v>63</v>
      </c>
      <c r="B55" s="1"/>
      <c r="C55" s="1"/>
      <c r="D55" s="1"/>
      <c r="E55" s="66"/>
      <c r="F55" s="61"/>
    </row>
    <row r="56" spans="1:6" x14ac:dyDescent="0.25">
      <c r="A56" s="65" t="s">
        <v>64</v>
      </c>
      <c r="B56" s="1"/>
      <c r="C56" s="1"/>
      <c r="D56" s="1"/>
      <c r="E56" s="66"/>
      <c r="F56" s="61"/>
    </row>
    <row r="57" spans="1:6" x14ac:dyDescent="0.25">
      <c r="A57" s="65" t="s">
        <v>65</v>
      </c>
      <c r="B57" s="1"/>
      <c r="C57" s="1"/>
      <c r="D57" s="1"/>
      <c r="E57" s="66"/>
      <c r="F57" s="61"/>
    </row>
    <row r="58" spans="1:6" x14ac:dyDescent="0.25">
      <c r="A58" s="65" t="s">
        <v>66</v>
      </c>
      <c r="B58" s="1"/>
      <c r="C58" s="1"/>
      <c r="D58" s="1"/>
      <c r="E58" s="66"/>
      <c r="F58" s="61"/>
    </row>
    <row r="59" spans="1:6" ht="15.75" thickBot="1" x14ac:dyDescent="0.3">
      <c r="A59" s="67" t="s">
        <v>67</v>
      </c>
      <c r="B59" s="68"/>
      <c r="C59" s="68"/>
      <c r="D59" s="68"/>
      <c r="E59" s="69"/>
      <c r="F59" s="61"/>
    </row>
    <row r="60" spans="1:6" ht="15.75" thickBot="1" x14ac:dyDescent="0.3">
      <c r="A60" s="5"/>
      <c r="B60" s="1"/>
      <c r="C60" s="1"/>
      <c r="D60" s="1"/>
      <c r="E60" s="1"/>
      <c r="F60" s="61"/>
    </row>
    <row r="61" spans="1:6" ht="15.75" thickBot="1" x14ac:dyDescent="0.3">
      <c r="A61" s="70" t="s">
        <v>68</v>
      </c>
      <c r="B61" s="71"/>
      <c r="C61" s="72"/>
      <c r="D61" s="73"/>
      <c r="E61" s="73"/>
      <c r="F61" s="61"/>
    </row>
    <row r="62" spans="1:6" x14ac:dyDescent="0.25">
      <c r="A62" s="74" t="s">
        <v>53</v>
      </c>
      <c r="B62" s="75" t="s">
        <v>69</v>
      </c>
      <c r="C62" s="76" t="s">
        <v>70</v>
      </c>
      <c r="D62" s="73"/>
      <c r="E62" s="73"/>
      <c r="F62" s="61"/>
    </row>
    <row r="63" spans="1:6" x14ac:dyDescent="0.25">
      <c r="A63" s="77" t="s">
        <v>71</v>
      </c>
      <c r="B63" s="78">
        <f>F22</f>
        <v>33000</v>
      </c>
      <c r="C63" s="79">
        <f>(B63/B69)</f>
        <v>0.48938915335676469</v>
      </c>
      <c r="D63" s="73"/>
      <c r="E63" s="73"/>
      <c r="F63" s="61"/>
    </row>
    <row r="64" spans="1:6" x14ac:dyDescent="0.25">
      <c r="A64" s="77" t="s">
        <v>72</v>
      </c>
      <c r="B64" s="78">
        <f>F27</f>
        <v>0</v>
      </c>
      <c r="C64" s="79">
        <v>0</v>
      </c>
      <c r="D64" s="73"/>
      <c r="E64" s="73"/>
      <c r="F64" s="61"/>
    </row>
    <row r="65" spans="1:6" x14ac:dyDescent="0.25">
      <c r="A65" s="77" t="s">
        <v>73</v>
      </c>
      <c r="B65" s="78">
        <f>F32</f>
        <v>0</v>
      </c>
      <c r="C65" s="79">
        <f>(B65/B69)</f>
        <v>0</v>
      </c>
      <c r="D65" s="73"/>
      <c r="E65" s="73"/>
      <c r="F65" s="61"/>
    </row>
    <row r="66" spans="1:6" x14ac:dyDescent="0.25">
      <c r="A66" s="77" t="s">
        <v>41</v>
      </c>
      <c r="B66" s="78">
        <f>F39</f>
        <v>31220</v>
      </c>
      <c r="C66" s="79">
        <f>(B66/B69)</f>
        <v>0.46299179902418769</v>
      </c>
      <c r="D66" s="73"/>
      <c r="E66" s="73"/>
      <c r="F66" s="61"/>
    </row>
    <row r="67" spans="1:6" x14ac:dyDescent="0.25">
      <c r="A67" s="77" t="s">
        <v>74</v>
      </c>
      <c r="B67" s="80">
        <f>F44</f>
        <v>0</v>
      </c>
      <c r="C67" s="79">
        <f>(B67/B69)</f>
        <v>0</v>
      </c>
      <c r="D67" s="81"/>
      <c r="E67" s="81"/>
      <c r="F67" s="61"/>
    </row>
    <row r="68" spans="1:6" x14ac:dyDescent="0.25">
      <c r="A68" s="77" t="s">
        <v>75</v>
      </c>
      <c r="B68" s="80">
        <f>F47</f>
        <v>3211</v>
      </c>
      <c r="C68" s="79">
        <f>(B68/B69)</f>
        <v>4.7619047619047616E-2</v>
      </c>
      <c r="D68" s="81"/>
      <c r="E68" s="81"/>
      <c r="F68" s="61"/>
    </row>
    <row r="69" spans="1:6" ht="15.75" thickBot="1" x14ac:dyDescent="0.3">
      <c r="A69" s="82" t="s">
        <v>76</v>
      </c>
      <c r="B69" s="83">
        <f>SUM(B63:B68)</f>
        <v>67431</v>
      </c>
      <c r="C69" s="84">
        <f>SUM(C63:C68)</f>
        <v>1</v>
      </c>
      <c r="D69" s="81"/>
      <c r="E69" s="81"/>
      <c r="F69" s="61"/>
    </row>
    <row r="70" spans="1:6" x14ac:dyDescent="0.25">
      <c r="A70" s="5"/>
      <c r="B70" s="60"/>
      <c r="C70" s="60"/>
      <c r="D70" s="60"/>
      <c r="E70" s="60"/>
      <c r="F70" s="61"/>
    </row>
    <row r="71" spans="1:6" ht="15.75" thickBot="1" x14ac:dyDescent="0.3">
      <c r="A71" s="85"/>
      <c r="B71" s="60"/>
      <c r="C71" s="60"/>
      <c r="D71" s="60"/>
      <c r="E71" s="60"/>
      <c r="F71" s="61"/>
    </row>
    <row r="72" spans="1:6" ht="15.75" thickBot="1" x14ac:dyDescent="0.3">
      <c r="A72" s="86" t="s">
        <v>77</v>
      </c>
      <c r="B72" s="87"/>
      <c r="C72" s="87"/>
      <c r="D72" s="88"/>
      <c r="E72" s="81"/>
      <c r="F72" s="61"/>
    </row>
    <row r="73" spans="1:6" x14ac:dyDescent="0.25">
      <c r="A73" s="89" t="s">
        <v>78</v>
      </c>
      <c r="B73" s="90">
        <f>ROUND(C73*0.9,0)</f>
        <v>36</v>
      </c>
      <c r="C73" s="90">
        <f>F9</f>
        <v>40</v>
      </c>
      <c r="D73" s="91">
        <f>ROUND(C73*1.1,0)</f>
        <v>44</v>
      </c>
      <c r="E73" s="92"/>
      <c r="F73" s="93"/>
    </row>
    <row r="74" spans="1:6" ht="15.75" thickBot="1" x14ac:dyDescent="0.3">
      <c r="A74" s="82" t="s">
        <v>79</v>
      </c>
      <c r="B74" s="83">
        <f>(F48/B73)</f>
        <v>1873.0833333333333</v>
      </c>
      <c r="C74" s="83">
        <f>(F48/C73)</f>
        <v>1685.7750000000001</v>
      </c>
      <c r="D74" s="94">
        <f>(F48/D73)</f>
        <v>1532.5227272727273</v>
      </c>
      <c r="E74" s="92"/>
      <c r="F74" s="93"/>
    </row>
    <row r="75" spans="1:6" x14ac:dyDescent="0.25">
      <c r="A75" s="59" t="s">
        <v>80</v>
      </c>
      <c r="B75" s="1"/>
      <c r="C75" s="1"/>
      <c r="D75" s="1"/>
      <c r="E75" s="1"/>
      <c r="F75" s="2"/>
    </row>
  </sheetData>
  <mergeCells count="9">
    <mergeCell ref="A17:F17"/>
    <mergeCell ref="A61:B61"/>
    <mergeCell ref="A72:D7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E76435-31E0-4A45-A5E2-F86521B2FF77}"/>
</file>

<file path=customXml/itemProps2.xml><?xml version="1.0" encoding="utf-8"?>
<ds:datastoreItem xmlns:ds="http://schemas.openxmlformats.org/officeDocument/2006/customXml" ds:itemID="{F148B4C1-5FDE-4672-8595-22394140B7A3}"/>
</file>

<file path=customXml/itemProps3.xml><?xml version="1.0" encoding="utf-8"?>
<ds:datastoreItem xmlns:ds="http://schemas.openxmlformats.org/officeDocument/2006/customXml" ds:itemID="{85A824C0-35A0-465A-BF21-F4EC67F96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2023-04-13T13:49:51Z</dcterms:created>
  <dcterms:modified xsi:type="dcterms:W3CDTF">2023-04-13T13:50:27Z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