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0" yWindow="495" windowWidth="23175" windowHeight="15495"/>
  </bookViews>
  <sheets>
    <sheet name="Ovi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G46" i="1"/>
  <c r="G47" i="1"/>
  <c r="G48" i="1"/>
  <c r="G49" i="1"/>
  <c r="G50" i="1"/>
  <c r="G51" i="1"/>
  <c r="G52" i="1"/>
  <c r="G53" i="1"/>
  <c r="G54" i="1"/>
  <c r="G12" i="1"/>
  <c r="G65" i="1" s="1"/>
  <c r="G38" i="1" l="1"/>
  <c r="G39" i="1"/>
  <c r="G40" i="1"/>
  <c r="G37" i="1"/>
  <c r="G41" i="1" s="1"/>
  <c r="G45" i="1"/>
  <c r="G55" i="1" s="1"/>
  <c r="G22" i="1"/>
  <c r="G24" i="1"/>
  <c r="G25" i="1"/>
  <c r="G26" i="1"/>
  <c r="G27" i="1"/>
  <c r="G21" i="1"/>
  <c r="G28" i="1" l="1"/>
  <c r="C79" i="1" s="1"/>
  <c r="C81" i="1"/>
  <c r="C82" i="1"/>
  <c r="C83" i="1"/>
  <c r="C80" i="1" l="1"/>
  <c r="G62" i="1" l="1"/>
  <c r="G63" i="1" s="1"/>
  <c r="C84" i="1" s="1"/>
  <c r="G64" i="1" l="1"/>
  <c r="C85" i="1"/>
  <c r="E90" i="1" l="1"/>
  <c r="C90" i="1"/>
  <c r="D90" i="1"/>
  <c r="D79" i="1"/>
  <c r="G66" i="1"/>
  <c r="D84" i="1"/>
  <c r="D82" i="1"/>
  <c r="D83" i="1"/>
  <c r="D81" i="1"/>
  <c r="D85" i="1" l="1"/>
</calcChain>
</file>

<file path=xl/sharedStrings.xml><?xml version="1.0" encoding="utf-8"?>
<sst xmlns="http://schemas.openxmlformats.org/spreadsheetml/2006/main" count="163" uniqueCount="112">
  <si>
    <t>RUBRO O CULTIVO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</si>
  <si>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</si>
  <si>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</si>
  <si>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</si>
  <si>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</si>
  <si>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</si>
  <si>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</si>
  <si>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</si>
  <si>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</si>
  <si>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</si>
  <si>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</si>
  <si>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</si>
  <si>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</si>
  <si>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</si>
  <si>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</si>
  <si>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</si>
  <si>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</si>
  <si>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</si>
  <si>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</si>
  <si>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</si>
  <si>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</si>
  <si>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</si>
  <si>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</si>
  <si>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</si>
  <si>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</si>
  <si>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</si>
  <si>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</si>
  <si>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</si>
  <si>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</si>
  <si>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</si>
  <si>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</si>
  <si>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</si>
  <si>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</si>
  <si>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</si>
  <si>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</si>
  <si>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</si>
  <si>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</si>
  <si>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</si>
  <si>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</si>
  <si>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</si>
  <si>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</si>
  <si>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</si>
  <si>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</si>
  <si>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</si>
  <si>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</si>
  <si>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</si>
  <si>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</si>
  <si>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</si>
  <si>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</si>
  <si>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</si>
  <si>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</si>
  <si>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</si>
  <si>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</si>
  <si>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</si>
  <si>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</si>
  <si>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</si>
  <si>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Rastraje</t>
  </si>
  <si>
    <t>Ovinos</t>
  </si>
  <si>
    <t>RAZA</t>
  </si>
  <si>
    <t>Suffolk Down</t>
  </si>
  <si>
    <t>NIVEL TECNOLOGICO</t>
  </si>
  <si>
    <t>Medio</t>
  </si>
  <si>
    <t>REGION</t>
  </si>
  <si>
    <t>Lib. B. O'Higgins</t>
  </si>
  <si>
    <t>AREA</t>
  </si>
  <si>
    <t>Lolol</t>
  </si>
  <si>
    <t>Lolol - Pumanque - Paredones</t>
  </si>
  <si>
    <t>Mercado local</t>
  </si>
  <si>
    <t>Sequía, alimentación</t>
  </si>
  <si>
    <t>Agosto -Sept</t>
  </si>
  <si>
    <t>Anual</t>
  </si>
  <si>
    <t>Identificación de animales</t>
  </si>
  <si>
    <t>Manejo de encaste</t>
  </si>
  <si>
    <t>Esquila</t>
  </si>
  <si>
    <t>Noviembre</t>
  </si>
  <si>
    <t>Aradura (cincel)</t>
  </si>
  <si>
    <t>Mayo</t>
  </si>
  <si>
    <t>Siembra al voleo (trompo abonador)</t>
  </si>
  <si>
    <t>Fertilización (trompo abonador)</t>
  </si>
  <si>
    <t>Vacuna clostridial</t>
  </si>
  <si>
    <t>Antiparasitario oral</t>
  </si>
  <si>
    <t>Medicamentos de emergencia</t>
  </si>
  <si>
    <t>Frasco</t>
  </si>
  <si>
    <t>Heno</t>
  </si>
  <si>
    <t>Fardo</t>
  </si>
  <si>
    <t>Concentrados</t>
  </si>
  <si>
    <t>Kg</t>
  </si>
  <si>
    <t>Semilla avena forrajera certificada</t>
  </si>
  <si>
    <t>kg.</t>
  </si>
  <si>
    <t>Superfostato Triple</t>
  </si>
  <si>
    <t>Muriato de Potasio</t>
  </si>
  <si>
    <t>RENDIMIENTO (cabezas/ha)</t>
  </si>
  <si>
    <t>Manejo sanitario ultimo tercio de gestación</t>
  </si>
  <si>
    <t>Abril - mayo</t>
  </si>
  <si>
    <t>Nov-Dic</t>
  </si>
  <si>
    <t>Suplementación  alimenticia ultimo tercio de gestación</t>
  </si>
  <si>
    <t>Octubre</t>
  </si>
  <si>
    <t>Enero - Marzo</t>
  </si>
  <si>
    <t>Manejo sanitario estratégico de verano</t>
  </si>
  <si>
    <t>Abril-julio</t>
  </si>
  <si>
    <t>Manejo sanitario de corderos y corderas</t>
  </si>
  <si>
    <t>Antiparasitario contra parásitos externos e internos</t>
  </si>
  <si>
    <t>Frasco  100 cc</t>
  </si>
  <si>
    <t>Abril-mayo y Octubre reposición</t>
  </si>
  <si>
    <t>Frasco 100 cc</t>
  </si>
  <si>
    <t>Frasco 500</t>
  </si>
  <si>
    <t>Otoño - Primavera</t>
  </si>
  <si>
    <t>PRECIO ESPERADO ($/cabezas)</t>
  </si>
  <si>
    <t>ESCENARIOS COSTO UNITARIO  ($/cabezas)</t>
  </si>
  <si>
    <t>Rendimiento  (cabezas /hà)</t>
  </si>
  <si>
    <t>Costo unitario ($/ cabezas) (*)</t>
  </si>
  <si>
    <t>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</si>
</sst>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 * #,##0.0_ ;_ * \-#,##0.0_ ;_ * &quot;-&quot;??_ ;_ @_ 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12" fillId="0" borderId="17"/>
    <xf numFmtId="0" fontId="1" fillId="0" borderId="17"/>
    <xf numFmtId="43" fontId="12" fillId="0" borderId="17" applyFont="0" applyFill="0" applyBorder="0" applyAlignment="0" applyProtection="0"/>
    <xf numFmtId="167" fontId="12" fillId="0" borderId="17" applyFont="0" applyFill="0" applyBorder="0" applyAlignment="0" applyProtection="0"/>
    <xf numFmtId="164" fontId="14" fillId="0" borderId="17" applyFont="0" applyFill="0" applyBorder="0" applyAlignment="0" applyProtection="0"/>
    <xf numFmtId="164" fontId="12" fillId="0" borderId="17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10" fillId="6" borderId="17" xfId="0" applyFont="1" applyFill="1" applyBorder="1"/>
    <xf numFmtId="0" fontId="5" fillId="6" borderId="17" xfId="0" applyFont="1" applyFill="1" applyBorder="1" applyAlignment="1">
      <alignment vertical="center"/>
    </xf>
    <xf numFmtId="0" fontId="10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10" fillId="2" borderId="17" xfId="0" applyNumberFormat="1" applyFont="1" applyFill="1" applyBorder="1" applyAlignment="1">
      <alignment vertical="center"/>
    </xf>
    <xf numFmtId="49" fontId="8" fillId="2" borderId="38" xfId="0" applyNumberFormat="1" applyFont="1" applyFill="1" applyBorder="1" applyAlignment="1">
      <alignment vertical="center"/>
    </xf>
    <xf numFmtId="0" fontId="10" fillId="2" borderId="39" xfId="0" applyFont="1" applyFill="1" applyBorder="1"/>
    <xf numFmtId="0" fontId="10" fillId="2" borderId="40" xfId="0" applyFont="1" applyFill="1" applyBorder="1"/>
    <xf numFmtId="49" fontId="10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49" fontId="10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0" fontId="8" fillId="6" borderId="17" xfId="0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 vertical="center"/>
    </xf>
    <xf numFmtId="165" fontId="11" fillId="2" borderId="17" xfId="0" applyNumberFormat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5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 wrapText="1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right"/>
    </xf>
    <xf numFmtId="3" fontId="3" fillId="2" borderId="12" xfId="0" applyNumberFormat="1" applyFont="1" applyFill="1" applyBorder="1"/>
    <xf numFmtId="3" fontId="3" fillId="2" borderId="12" xfId="0" applyNumberFormat="1" applyFont="1" applyFill="1" applyBorder="1" applyAlignment="1">
      <alignment horizontal="right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3" fontId="3" fillId="2" borderId="16" xfId="0" applyNumberFormat="1" applyFont="1" applyFill="1" applyBorder="1" applyAlignment="1">
      <alignment horizontal="right"/>
    </xf>
    <xf numFmtId="0" fontId="3" fillId="2" borderId="48" xfId="0" applyFont="1" applyFill="1" applyBorder="1"/>
    <xf numFmtId="0" fontId="3" fillId="2" borderId="49" xfId="0" applyFont="1" applyFill="1" applyBorder="1"/>
    <xf numFmtId="0" fontId="3" fillId="2" borderId="49" xfId="0" applyFont="1" applyFill="1" applyBorder="1" applyAlignment="1">
      <alignment horizontal="center"/>
    </xf>
    <xf numFmtId="3" fontId="3" fillId="2" borderId="49" xfId="0" applyNumberFormat="1" applyFont="1" applyFill="1" applyBorder="1"/>
    <xf numFmtId="3" fontId="3" fillId="2" borderId="49" xfId="0" applyNumberFormat="1" applyFont="1" applyFill="1" applyBorder="1" applyAlignment="1">
      <alignment horizontal="right"/>
    </xf>
    <xf numFmtId="0" fontId="3" fillId="2" borderId="20" xfId="0" applyFont="1" applyFill="1" applyBorder="1"/>
    <xf numFmtId="3" fontId="3" fillId="2" borderId="20" xfId="0" applyNumberFormat="1" applyFont="1" applyFill="1" applyBorder="1"/>
    <xf numFmtId="3" fontId="3" fillId="2" borderId="20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vertical="center"/>
    </xf>
    <xf numFmtId="0" fontId="3" fillId="8" borderId="37" xfId="0" applyFont="1" applyFill="1" applyBorder="1"/>
    <xf numFmtId="0" fontId="3" fillId="6" borderId="17" xfId="0" applyFont="1" applyFill="1" applyBorder="1"/>
    <xf numFmtId="49" fontId="13" fillId="7" borderId="28" xfId="0" applyNumberFormat="1" applyFont="1" applyFill="1" applyBorder="1" applyAlignment="1">
      <alignment vertical="center"/>
    </xf>
    <xf numFmtId="49" fontId="13" fillId="7" borderId="18" xfId="0" applyNumberFormat="1" applyFont="1" applyFill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31" xfId="0" applyNumberFormat="1" applyFont="1" applyFill="1" applyBorder="1"/>
    <xf numFmtId="166" fontId="13" fillId="2" borderId="6" xfId="0" applyNumberFormat="1" applyFont="1" applyFill="1" applyBorder="1" applyAlignment="1">
      <alignment vertical="center"/>
    </xf>
    <xf numFmtId="0" fontId="15" fillId="6" borderId="17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166" fontId="13" fillId="7" borderId="33" xfId="0" applyNumberFormat="1" applyFont="1" applyFill="1" applyBorder="1" applyAlignment="1">
      <alignment vertical="center"/>
    </xf>
    <xf numFmtId="9" fontId="13" fillId="7" borderId="34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3" fontId="13" fillId="7" borderId="47" xfId="0" applyNumberFormat="1" applyFont="1" applyFill="1" applyBorder="1" applyAlignment="1">
      <alignment vertical="center"/>
    </xf>
    <xf numFmtId="0" fontId="18" fillId="2" borderId="2" xfId="0" applyFont="1" applyFill="1" applyBorder="1"/>
    <xf numFmtId="166" fontId="13" fillId="7" borderId="34" xfId="0" applyNumberFormat="1" applyFont="1" applyFill="1" applyBorder="1" applyAlignment="1">
      <alignment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3" fillId="9" borderId="53" xfId="0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vertical="center" wrapText="1"/>
    </xf>
    <xf numFmtId="0" fontId="3" fillId="9" borderId="53" xfId="0" applyFont="1" applyFill="1" applyBorder="1" applyAlignment="1">
      <alignment horizontal="right" vertical="center"/>
    </xf>
    <xf numFmtId="17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9" borderId="53" xfId="0" applyFont="1" applyFill="1" applyBorder="1" applyAlignment="1">
      <alignment horizontal="right" vertical="center" wrapText="1"/>
    </xf>
    <xf numFmtId="17" fontId="3" fillId="0" borderId="53" xfId="0" applyNumberFormat="1" applyFont="1" applyBorder="1" applyAlignment="1">
      <alignment horizontal="right" vertical="center"/>
    </xf>
    <xf numFmtId="17" fontId="3" fillId="9" borderId="53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0" fillId="2" borderId="4" xfId="0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3" fontId="3" fillId="2" borderId="13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5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5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5" fontId="2" fillId="5" borderId="25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165" fontId="2" fillId="10" borderId="54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3" fillId="8" borderId="36" xfId="0" applyFont="1" applyFill="1" applyBorder="1" applyAlignment="1">
      <alignment vertical="center"/>
    </xf>
  </cellXfs>
  <cellStyles count="7">
    <cellStyle name="Millares 17" xfId="5"/>
    <cellStyle name="Millares 4" xfId="4"/>
    <cellStyle name="Millares 4 2" xfId="3"/>
    <cellStyle name="Millares 6 2" xfId="6"/>
    <cellStyle name="Normal" xfId="0" builtinId="0"/>
    <cellStyle name="Normal 2" xfId="1"/>
    <cellStyle name="Normal 4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2259</xdr:colOff>
      <xdr:row>0</xdr:row>
      <xdr:rowOff>161925</xdr:rowOff>
    </xdr:from>
    <xdr:to>
      <xdr:col>7</xdr:col>
      <xdr:colOff>16144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161925"/>
          <a:ext cx="6907402" cy="11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B55" zoomScale="118" zoomScaleNormal="118" workbookViewId="0">
      <selection activeCell="F45" sqref="F45"/>
    </sheetView>
  </sheetViews>
  <sheetFormatPr baseColWidth="10" defaultColWidth="10.85546875" defaultRowHeight="11.25" customHeight="1"/>
  <cols>
    <col min="1" max="1" width="6.5703125" style="1" customWidth="1"/>
    <col min="2" max="2" width="2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5703125" style="1" customWidth="1"/>
    <col min="7" max="7" width="17.140625" style="3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6"/>
    </row>
    <row r="2" spans="1:7" ht="15" customHeight="1">
      <c r="A2" s="2"/>
      <c r="B2" s="2"/>
      <c r="C2" s="2"/>
      <c r="D2" s="2"/>
      <c r="E2" s="2"/>
      <c r="F2" s="2"/>
      <c r="G2" s="26"/>
    </row>
    <row r="3" spans="1:7" ht="15" customHeight="1">
      <c r="A3" s="2"/>
      <c r="B3" s="2"/>
      <c r="C3" s="2"/>
      <c r="D3" s="2"/>
      <c r="E3" s="2"/>
      <c r="F3" s="2"/>
      <c r="G3" s="26"/>
    </row>
    <row r="4" spans="1:7" ht="15" customHeight="1">
      <c r="A4" s="2"/>
      <c r="B4" s="2"/>
      <c r="C4" s="2"/>
      <c r="D4" s="2"/>
      <c r="E4" s="2"/>
      <c r="F4" s="2"/>
      <c r="G4" s="26"/>
    </row>
    <row r="5" spans="1:7" ht="15" customHeight="1">
      <c r="A5" s="2"/>
      <c r="B5" s="2"/>
      <c r="C5" s="2"/>
      <c r="D5" s="2"/>
      <c r="E5" s="2"/>
      <c r="F5" s="2"/>
      <c r="G5" s="26"/>
    </row>
    <row r="6" spans="1:7" ht="15" customHeight="1">
      <c r="A6" s="2"/>
      <c r="B6" s="2"/>
      <c r="C6" s="2"/>
      <c r="D6" s="2"/>
      <c r="E6" s="2"/>
      <c r="F6" s="2"/>
      <c r="G6" s="26"/>
    </row>
    <row r="7" spans="1:7" ht="15" customHeight="1">
      <c r="A7" s="2"/>
      <c r="B7" s="2"/>
      <c r="C7" s="2"/>
      <c r="D7" s="2"/>
      <c r="E7" s="2"/>
      <c r="F7" s="2"/>
      <c r="G7" s="26"/>
    </row>
    <row r="8" spans="1:7" ht="15" customHeight="1">
      <c r="A8" s="2"/>
      <c r="B8" s="85"/>
      <c r="C8" s="3"/>
      <c r="D8" s="2"/>
      <c r="E8" s="3"/>
      <c r="F8" s="3"/>
      <c r="G8" s="27"/>
    </row>
    <row r="9" spans="1:7" ht="12" customHeight="1">
      <c r="A9" s="4"/>
      <c r="B9" s="32" t="s">
        <v>0</v>
      </c>
      <c r="C9" s="89" t="s">
        <v>57</v>
      </c>
      <c r="D9" s="33"/>
      <c r="E9" s="120" t="s">
        <v>91</v>
      </c>
      <c r="F9" s="121"/>
      <c r="G9" s="90">
        <v>50</v>
      </c>
    </row>
    <row r="10" spans="1:7" ht="18" customHeight="1">
      <c r="A10" s="4"/>
      <c r="B10" s="91" t="s">
        <v>58</v>
      </c>
      <c r="C10" s="92" t="s">
        <v>59</v>
      </c>
      <c r="D10" s="33"/>
      <c r="E10" s="122" t="s">
        <v>1</v>
      </c>
      <c r="F10" s="123"/>
      <c r="G10" s="93">
        <v>44835</v>
      </c>
    </row>
    <row r="11" spans="1:7" ht="18" customHeight="1">
      <c r="A11" s="4"/>
      <c r="B11" s="91" t="s">
        <v>60</v>
      </c>
      <c r="C11" s="92" t="s">
        <v>61</v>
      </c>
      <c r="D11" s="33"/>
      <c r="E11" s="122" t="s">
        <v>107</v>
      </c>
      <c r="F11" s="123"/>
      <c r="G11" s="94">
        <v>80000</v>
      </c>
    </row>
    <row r="12" spans="1:7" ht="11.25" customHeight="1">
      <c r="A12" s="4"/>
      <c r="B12" s="91" t="s">
        <v>62</v>
      </c>
      <c r="C12" s="92" t="s">
        <v>63</v>
      </c>
      <c r="D12" s="33"/>
      <c r="E12" s="87" t="s">
        <v>2</v>
      </c>
      <c r="F12" s="88"/>
      <c r="G12" s="95">
        <f>G9*G11</f>
        <v>4000000</v>
      </c>
    </row>
    <row r="13" spans="1:7" ht="11.25" customHeight="1">
      <c r="A13" s="4"/>
      <c r="B13" s="91" t="s">
        <v>64</v>
      </c>
      <c r="C13" s="92" t="s">
        <v>65</v>
      </c>
      <c r="D13" s="33"/>
      <c r="E13" s="122" t="s">
        <v>3</v>
      </c>
      <c r="F13" s="123"/>
      <c r="G13" s="96" t="s">
        <v>67</v>
      </c>
    </row>
    <row r="14" spans="1:7" ht="25.5">
      <c r="A14" s="4"/>
      <c r="B14" s="91" t="s">
        <v>4</v>
      </c>
      <c r="C14" s="97" t="s">
        <v>66</v>
      </c>
      <c r="D14" s="33"/>
      <c r="E14" s="122" t="s">
        <v>5</v>
      </c>
      <c r="F14" s="123"/>
      <c r="G14" s="98">
        <v>45200</v>
      </c>
    </row>
    <row r="15" spans="1:7" ht="25.5" customHeight="1">
      <c r="A15" s="4"/>
      <c r="B15" s="91" t="s">
        <v>6</v>
      </c>
      <c r="C15" s="99">
        <v>44941</v>
      </c>
      <c r="D15" s="33"/>
      <c r="E15" s="124" t="s">
        <v>7</v>
      </c>
      <c r="F15" s="125"/>
      <c r="G15" s="100" t="s">
        <v>68</v>
      </c>
    </row>
    <row r="16" spans="1:7" ht="12" customHeight="1">
      <c r="A16" s="2"/>
      <c r="B16" s="34"/>
      <c r="C16" s="35"/>
      <c r="D16" s="36"/>
      <c r="E16" s="37"/>
      <c r="F16" s="37"/>
      <c r="G16" s="38"/>
    </row>
    <row r="17" spans="1:255" ht="12" customHeight="1">
      <c r="A17" s="5"/>
      <c r="B17" s="126" t="s">
        <v>8</v>
      </c>
      <c r="C17" s="127"/>
      <c r="D17" s="127"/>
      <c r="E17" s="127"/>
      <c r="F17" s="127"/>
      <c r="G17" s="127"/>
    </row>
    <row r="18" spans="1:255" ht="12" customHeight="1">
      <c r="A18" s="2"/>
      <c r="B18" s="39"/>
      <c r="C18" s="40"/>
      <c r="D18" s="40"/>
      <c r="E18" s="40"/>
      <c r="F18" s="41"/>
      <c r="G18" s="42"/>
    </row>
    <row r="19" spans="1:255" s="103" customFormat="1" ht="12" customHeight="1">
      <c r="A19" s="101"/>
      <c r="B19" s="45" t="s">
        <v>9</v>
      </c>
      <c r="C19" s="46"/>
      <c r="D19" s="47"/>
      <c r="E19" s="47"/>
      <c r="F19" s="48"/>
      <c r="G19" s="49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</row>
    <row r="20" spans="1:255" s="103" customFormat="1" ht="24" customHeight="1">
      <c r="A20" s="101"/>
      <c r="B20" s="50" t="s">
        <v>10</v>
      </c>
      <c r="C20" s="51" t="s">
        <v>11</v>
      </c>
      <c r="D20" s="51" t="s">
        <v>12</v>
      </c>
      <c r="E20" s="50" t="s">
        <v>13</v>
      </c>
      <c r="F20" s="51" t="s">
        <v>14</v>
      </c>
      <c r="G20" s="50" t="s">
        <v>15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</row>
    <row r="21" spans="1:255" ht="25.5">
      <c r="A21" s="4"/>
      <c r="B21" s="106" t="s">
        <v>92</v>
      </c>
      <c r="C21" s="52" t="s">
        <v>16</v>
      </c>
      <c r="D21" s="52">
        <v>0.5</v>
      </c>
      <c r="E21" s="52" t="s">
        <v>93</v>
      </c>
      <c r="F21" s="53">
        <v>20000</v>
      </c>
      <c r="G21" s="104">
        <f>D21*F21</f>
        <v>10000</v>
      </c>
    </row>
    <row r="22" spans="1:255" ht="25.5">
      <c r="A22" s="4"/>
      <c r="B22" s="106" t="s">
        <v>100</v>
      </c>
      <c r="C22" s="52" t="s">
        <v>16</v>
      </c>
      <c r="D22" s="52">
        <v>0.5</v>
      </c>
      <c r="E22" s="52" t="s">
        <v>69</v>
      </c>
      <c r="F22" s="53">
        <v>20000</v>
      </c>
      <c r="G22" s="104">
        <f t="shared" ref="G22:G27" si="0">D22*F22</f>
        <v>10000</v>
      </c>
    </row>
    <row r="23" spans="1:255" ht="25.5">
      <c r="A23" s="4"/>
      <c r="B23" s="106" t="s">
        <v>98</v>
      </c>
      <c r="C23" s="52" t="s">
        <v>16</v>
      </c>
      <c r="D23" s="52">
        <v>0.5</v>
      </c>
      <c r="E23" s="52" t="s">
        <v>94</v>
      </c>
      <c r="F23" s="53">
        <v>20000</v>
      </c>
      <c r="G23" s="104">
        <v>20000</v>
      </c>
    </row>
    <row r="24" spans="1:255" ht="25.5">
      <c r="A24" s="4"/>
      <c r="B24" s="106" t="s">
        <v>95</v>
      </c>
      <c r="C24" s="52" t="s">
        <v>16</v>
      </c>
      <c r="D24" s="52">
        <v>15</v>
      </c>
      <c r="E24" s="52" t="s">
        <v>70</v>
      </c>
      <c r="F24" s="53">
        <v>20000</v>
      </c>
      <c r="G24" s="104">
        <f t="shared" si="0"/>
        <v>300000</v>
      </c>
    </row>
    <row r="25" spans="1:255" ht="12" customHeight="1">
      <c r="A25" s="4"/>
      <c r="B25" s="106" t="s">
        <v>71</v>
      </c>
      <c r="C25" s="52" t="s">
        <v>16</v>
      </c>
      <c r="D25" s="52">
        <v>0.5</v>
      </c>
      <c r="E25" s="52" t="s">
        <v>96</v>
      </c>
      <c r="F25" s="53">
        <v>20000</v>
      </c>
      <c r="G25" s="104">
        <f t="shared" si="0"/>
        <v>10000</v>
      </c>
    </row>
    <row r="26" spans="1:255" ht="12" customHeight="1">
      <c r="A26" s="4"/>
      <c r="B26" s="106" t="s">
        <v>72</v>
      </c>
      <c r="C26" s="52" t="s">
        <v>16</v>
      </c>
      <c r="D26" s="52">
        <v>3</v>
      </c>
      <c r="E26" s="52" t="s">
        <v>97</v>
      </c>
      <c r="F26" s="53">
        <v>20000</v>
      </c>
      <c r="G26" s="104">
        <f t="shared" si="0"/>
        <v>60000</v>
      </c>
    </row>
    <row r="27" spans="1:255" ht="12" customHeight="1">
      <c r="A27" s="4"/>
      <c r="B27" s="106" t="s">
        <v>73</v>
      </c>
      <c r="C27" s="52" t="s">
        <v>16</v>
      </c>
      <c r="D27" s="52">
        <v>1</v>
      </c>
      <c r="E27" s="52" t="s">
        <v>74</v>
      </c>
      <c r="F27" s="53">
        <v>25000</v>
      </c>
      <c r="G27" s="104">
        <f t="shared" si="0"/>
        <v>25000</v>
      </c>
    </row>
    <row r="28" spans="1:255" s="103" customFormat="1" ht="12.75" customHeight="1">
      <c r="A28" s="101"/>
      <c r="B28" s="6" t="s">
        <v>17</v>
      </c>
      <c r="C28" s="7"/>
      <c r="D28" s="7"/>
      <c r="E28" s="7"/>
      <c r="F28" s="54"/>
      <c r="G28" s="105">
        <f>SUM(G21:G27)</f>
        <v>435000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</row>
    <row r="29" spans="1:255" ht="12" customHeight="1">
      <c r="A29" s="2"/>
      <c r="B29" s="39"/>
      <c r="C29" s="41"/>
      <c r="D29" s="41"/>
      <c r="E29" s="41"/>
      <c r="F29" s="43"/>
      <c r="G29" s="44"/>
    </row>
    <row r="30" spans="1:255" s="103" customFormat="1" ht="12" customHeight="1">
      <c r="A30" s="101"/>
      <c r="B30" s="45" t="s">
        <v>18</v>
      </c>
      <c r="C30" s="46"/>
      <c r="D30" s="47"/>
      <c r="E30" s="47"/>
      <c r="F30" s="48"/>
      <c r="G30" s="49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</row>
    <row r="31" spans="1:255" s="103" customFormat="1" ht="24" customHeight="1">
      <c r="A31" s="101"/>
      <c r="B31" s="50" t="s">
        <v>10</v>
      </c>
      <c r="C31" s="51" t="s">
        <v>11</v>
      </c>
      <c r="D31" s="51" t="s">
        <v>12</v>
      </c>
      <c r="E31" s="50" t="s">
        <v>54</v>
      </c>
      <c r="F31" s="51" t="s">
        <v>14</v>
      </c>
      <c r="G31" s="50" t="s">
        <v>15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</row>
    <row r="32" spans="1:255" ht="15">
      <c r="A32" s="4"/>
      <c r="B32" s="106"/>
      <c r="C32" s="52" t="s">
        <v>54</v>
      </c>
      <c r="D32" s="52" t="s">
        <v>54</v>
      </c>
      <c r="E32" s="52" t="s">
        <v>54</v>
      </c>
      <c r="F32" s="53" t="s">
        <v>54</v>
      </c>
      <c r="G32" s="104"/>
    </row>
    <row r="33" spans="1:255" s="103" customFormat="1" ht="12.75" customHeight="1">
      <c r="A33" s="101"/>
      <c r="B33" s="6" t="s">
        <v>19</v>
      </c>
      <c r="C33" s="7"/>
      <c r="D33" s="7"/>
      <c r="E33" s="7"/>
      <c r="F33" s="54"/>
      <c r="G33" s="10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</row>
    <row r="34" spans="1:255" ht="12" customHeight="1">
      <c r="A34" s="2"/>
      <c r="B34" s="55"/>
      <c r="C34" s="56"/>
      <c r="D34" s="56"/>
      <c r="E34" s="56"/>
      <c r="F34" s="57"/>
      <c r="G34" s="58"/>
    </row>
    <row r="35" spans="1:255" s="103" customFormat="1" ht="12" customHeight="1">
      <c r="A35" s="101"/>
      <c r="B35" s="45" t="s">
        <v>20</v>
      </c>
      <c r="C35" s="46"/>
      <c r="D35" s="47"/>
      <c r="E35" s="47"/>
      <c r="F35" s="48"/>
      <c r="G35" s="49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</row>
    <row r="36" spans="1:255" s="103" customFormat="1" ht="24" customHeight="1">
      <c r="A36" s="101"/>
      <c r="B36" s="50" t="s">
        <v>10</v>
      </c>
      <c r="C36" s="51" t="s">
        <v>11</v>
      </c>
      <c r="D36" s="51" t="s">
        <v>12</v>
      </c>
      <c r="E36" s="50" t="s">
        <v>13</v>
      </c>
      <c r="F36" s="51" t="s">
        <v>14</v>
      </c>
      <c r="G36" s="50" t="s">
        <v>15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</row>
    <row r="37" spans="1:255" ht="15">
      <c r="A37" s="4"/>
      <c r="B37" s="106" t="s">
        <v>75</v>
      </c>
      <c r="C37" s="52" t="s">
        <v>21</v>
      </c>
      <c r="D37" s="52">
        <v>0.65</v>
      </c>
      <c r="E37" s="52" t="s">
        <v>76</v>
      </c>
      <c r="F37" s="53">
        <v>150000</v>
      </c>
      <c r="G37" s="104">
        <f>D37*F37</f>
        <v>97500</v>
      </c>
    </row>
    <row r="38" spans="1:255" ht="12" customHeight="1">
      <c r="A38" s="4"/>
      <c r="B38" s="106" t="s">
        <v>56</v>
      </c>
      <c r="C38" s="52" t="s">
        <v>21</v>
      </c>
      <c r="D38" s="52">
        <v>0.45</v>
      </c>
      <c r="E38" s="52" t="s">
        <v>76</v>
      </c>
      <c r="F38" s="53">
        <v>150000</v>
      </c>
      <c r="G38" s="104">
        <f t="shared" ref="G38:G40" si="1">D38*F38</f>
        <v>67500</v>
      </c>
    </row>
    <row r="39" spans="1:255" ht="12" customHeight="1">
      <c r="A39" s="4"/>
      <c r="B39" s="106" t="s">
        <v>77</v>
      </c>
      <c r="C39" s="52" t="s">
        <v>21</v>
      </c>
      <c r="D39" s="52">
        <v>0.15</v>
      </c>
      <c r="E39" s="52" t="s">
        <v>76</v>
      </c>
      <c r="F39" s="53">
        <v>150000</v>
      </c>
      <c r="G39" s="104">
        <f t="shared" si="1"/>
        <v>22500</v>
      </c>
    </row>
    <row r="40" spans="1:255" ht="12" customHeight="1">
      <c r="A40" s="4"/>
      <c r="B40" s="106" t="s">
        <v>78</v>
      </c>
      <c r="C40" s="52" t="s">
        <v>21</v>
      </c>
      <c r="D40" s="52">
        <v>0.15</v>
      </c>
      <c r="E40" s="52" t="s">
        <v>76</v>
      </c>
      <c r="F40" s="53">
        <v>150000</v>
      </c>
      <c r="G40" s="104">
        <f t="shared" si="1"/>
        <v>22500</v>
      </c>
    </row>
    <row r="41" spans="1:255" s="103" customFormat="1" ht="12.75" customHeight="1">
      <c r="A41" s="101"/>
      <c r="B41" s="6" t="s">
        <v>22</v>
      </c>
      <c r="C41" s="7"/>
      <c r="D41" s="7"/>
      <c r="E41" s="7"/>
      <c r="F41" s="54"/>
      <c r="G41" s="105">
        <f>SUM(G37:G40)</f>
        <v>210000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</row>
    <row r="42" spans="1:255" ht="12" customHeight="1">
      <c r="A42" s="2"/>
      <c r="B42" s="55"/>
      <c r="C42" s="56"/>
      <c r="D42" s="56"/>
      <c r="E42" s="56"/>
      <c r="F42" s="57"/>
      <c r="G42" s="58"/>
    </row>
    <row r="43" spans="1:255" s="103" customFormat="1" ht="12" customHeight="1">
      <c r="A43" s="101"/>
      <c r="B43" s="45" t="s">
        <v>23</v>
      </c>
      <c r="C43" s="46"/>
      <c r="D43" s="47"/>
      <c r="E43" s="47"/>
      <c r="F43" s="48"/>
      <c r="G43" s="49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</row>
    <row r="44" spans="1:255" s="103" customFormat="1" ht="24" customHeight="1">
      <c r="A44" s="101"/>
      <c r="B44" s="50" t="s">
        <v>24</v>
      </c>
      <c r="C44" s="51" t="s">
        <v>25</v>
      </c>
      <c r="D44" s="51" t="s">
        <v>26</v>
      </c>
      <c r="E44" s="50" t="s">
        <v>13</v>
      </c>
      <c r="F44" s="51" t="s">
        <v>14</v>
      </c>
      <c r="G44" s="50" t="s">
        <v>15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</row>
    <row r="45" spans="1:255" ht="25.5">
      <c r="A45" s="4"/>
      <c r="B45" s="106" t="s">
        <v>79</v>
      </c>
      <c r="C45" s="52" t="s">
        <v>102</v>
      </c>
      <c r="D45" s="52">
        <v>1</v>
      </c>
      <c r="E45" s="107" t="s">
        <v>103</v>
      </c>
      <c r="F45" s="53">
        <v>18000</v>
      </c>
      <c r="G45" s="104">
        <f>D45*F45</f>
        <v>18000</v>
      </c>
    </row>
    <row r="46" spans="1:255" ht="25.5">
      <c r="A46" s="4"/>
      <c r="B46" s="106" t="s">
        <v>101</v>
      </c>
      <c r="C46" s="52" t="s">
        <v>104</v>
      </c>
      <c r="D46" s="52">
        <v>1</v>
      </c>
      <c r="E46" s="52" t="s">
        <v>111</v>
      </c>
      <c r="F46" s="53">
        <v>15000</v>
      </c>
      <c r="G46" s="104">
        <f t="shared" ref="G46:G54" si="2">D46*F46</f>
        <v>15000</v>
      </c>
    </row>
    <row r="47" spans="1:255" ht="12" customHeight="1">
      <c r="A47" s="4"/>
      <c r="B47" s="106" t="s">
        <v>80</v>
      </c>
      <c r="C47" s="52" t="s">
        <v>105</v>
      </c>
      <c r="D47" s="52">
        <v>1</v>
      </c>
      <c r="E47" s="52" t="s">
        <v>106</v>
      </c>
      <c r="F47" s="53">
        <v>10199</v>
      </c>
      <c r="G47" s="104">
        <f t="shared" si="2"/>
        <v>10199</v>
      </c>
    </row>
    <row r="48" spans="1:255" ht="12" customHeight="1">
      <c r="A48" s="4"/>
      <c r="B48" s="106" t="s">
        <v>81</v>
      </c>
      <c r="C48" s="52" t="s">
        <v>82</v>
      </c>
      <c r="D48" s="52">
        <v>2</v>
      </c>
      <c r="E48" s="52" t="s">
        <v>70</v>
      </c>
      <c r="F48" s="53">
        <v>5000</v>
      </c>
      <c r="G48" s="104">
        <f t="shared" si="2"/>
        <v>10000</v>
      </c>
    </row>
    <row r="49" spans="1:255" ht="12" customHeight="1">
      <c r="A49" s="4"/>
      <c r="B49" s="106" t="s">
        <v>83</v>
      </c>
      <c r="C49" s="52" t="s">
        <v>84</v>
      </c>
      <c r="D49" s="52">
        <v>100</v>
      </c>
      <c r="E49" s="52" t="s">
        <v>99</v>
      </c>
      <c r="F49" s="53">
        <v>1100</v>
      </c>
      <c r="G49" s="104">
        <f t="shared" si="2"/>
        <v>110000</v>
      </c>
    </row>
    <row r="50" spans="1:255" ht="12" customHeight="1">
      <c r="A50" s="4"/>
      <c r="B50" s="106" t="s">
        <v>85</v>
      </c>
      <c r="C50" s="52" t="s">
        <v>86</v>
      </c>
      <c r="D50" s="52">
        <v>200</v>
      </c>
      <c r="E50" s="52" t="s">
        <v>70</v>
      </c>
      <c r="F50" s="53">
        <v>250</v>
      </c>
      <c r="G50" s="104">
        <f t="shared" si="2"/>
        <v>50000</v>
      </c>
    </row>
    <row r="51" spans="1:255" ht="12" customHeight="1">
      <c r="A51" s="4"/>
      <c r="B51" s="106" t="s">
        <v>87</v>
      </c>
      <c r="C51" s="52" t="s">
        <v>88</v>
      </c>
      <c r="D51" s="52">
        <v>200</v>
      </c>
      <c r="E51" s="52" t="s">
        <v>76</v>
      </c>
      <c r="F51" s="53">
        <v>504</v>
      </c>
      <c r="G51" s="104">
        <f t="shared" si="2"/>
        <v>100800</v>
      </c>
    </row>
    <row r="52" spans="1:255" ht="12" customHeight="1">
      <c r="A52" s="4"/>
      <c r="B52" s="106" t="s">
        <v>55</v>
      </c>
      <c r="C52" s="52" t="s">
        <v>88</v>
      </c>
      <c r="D52" s="52">
        <v>220</v>
      </c>
      <c r="E52" s="52" t="s">
        <v>76</v>
      </c>
      <c r="F52" s="53">
        <v>1400</v>
      </c>
      <c r="G52" s="104">
        <f t="shared" si="2"/>
        <v>308000</v>
      </c>
    </row>
    <row r="53" spans="1:255" ht="12" customHeight="1">
      <c r="A53" s="4"/>
      <c r="B53" s="106" t="s">
        <v>89</v>
      </c>
      <c r="C53" s="52" t="s">
        <v>88</v>
      </c>
      <c r="D53" s="52">
        <v>250</v>
      </c>
      <c r="E53" s="52" t="s">
        <v>76</v>
      </c>
      <c r="F53" s="53">
        <v>2384</v>
      </c>
      <c r="G53" s="104">
        <f t="shared" si="2"/>
        <v>596000</v>
      </c>
    </row>
    <row r="54" spans="1:255" ht="12" customHeight="1">
      <c r="A54" s="4"/>
      <c r="B54" s="106" t="s">
        <v>90</v>
      </c>
      <c r="C54" s="52" t="s">
        <v>88</v>
      </c>
      <c r="D54" s="52">
        <v>150</v>
      </c>
      <c r="E54" s="52" t="s">
        <v>76</v>
      </c>
      <c r="F54" s="53">
        <v>1476</v>
      </c>
      <c r="G54" s="104">
        <f t="shared" si="2"/>
        <v>221400</v>
      </c>
    </row>
    <row r="55" spans="1:255" s="103" customFormat="1" ht="12.75" customHeight="1">
      <c r="A55" s="101"/>
      <c r="B55" s="6" t="s">
        <v>27</v>
      </c>
      <c r="C55" s="7"/>
      <c r="D55" s="7"/>
      <c r="E55" s="7"/>
      <c r="F55" s="54"/>
      <c r="G55" s="105">
        <f>SUM(G45:G54)</f>
        <v>1439399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</row>
    <row r="56" spans="1:255" ht="12" customHeight="1">
      <c r="A56" s="2"/>
      <c r="B56" s="59"/>
      <c r="C56" s="60"/>
      <c r="D56" s="60"/>
      <c r="E56" s="61"/>
      <c r="F56" s="62"/>
      <c r="G56" s="63"/>
    </row>
    <row r="57" spans="1:255" s="103" customFormat="1" ht="12" customHeight="1">
      <c r="A57" s="101"/>
      <c r="B57" s="45" t="s">
        <v>28</v>
      </c>
      <c r="C57" s="46"/>
      <c r="D57" s="47"/>
      <c r="E57" s="47"/>
      <c r="F57" s="48"/>
      <c r="G57" s="49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</row>
    <row r="58" spans="1:255" s="103" customFormat="1" ht="24" customHeight="1">
      <c r="A58" s="101"/>
      <c r="B58" s="50" t="s">
        <v>29</v>
      </c>
      <c r="C58" s="51" t="s">
        <v>25</v>
      </c>
      <c r="D58" s="51" t="s">
        <v>26</v>
      </c>
      <c r="E58" s="50" t="s">
        <v>13</v>
      </c>
      <c r="F58" s="51" t="s">
        <v>14</v>
      </c>
      <c r="G58" s="50" t="s">
        <v>15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</row>
    <row r="59" spans="1:255" ht="15">
      <c r="A59" s="4"/>
      <c r="B59" s="106" t="s">
        <v>54</v>
      </c>
      <c r="C59" s="52" t="s">
        <v>54</v>
      </c>
      <c r="D59" s="52" t="s">
        <v>54</v>
      </c>
      <c r="E59" s="52" t="s">
        <v>54</v>
      </c>
      <c r="F59" s="53" t="s">
        <v>54</v>
      </c>
      <c r="G59" s="104"/>
    </row>
    <row r="60" spans="1:255" s="103" customFormat="1" ht="12.75" customHeight="1">
      <c r="A60" s="101"/>
      <c r="B60" s="6" t="s">
        <v>30</v>
      </c>
      <c r="C60" s="7"/>
      <c r="D60" s="7"/>
      <c r="E60" s="7"/>
      <c r="F60" s="54"/>
      <c r="G60" s="105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  <c r="IJ60" s="102"/>
      <c r="IK60" s="102"/>
      <c r="IL60" s="102"/>
      <c r="IM60" s="102"/>
      <c r="IN60" s="102"/>
      <c r="IO60" s="102"/>
      <c r="IP60" s="102"/>
      <c r="IQ60" s="102"/>
      <c r="IR60" s="102"/>
      <c r="IS60" s="102"/>
      <c r="IT60" s="102"/>
      <c r="IU60" s="102"/>
    </row>
    <row r="61" spans="1:255" ht="12" customHeight="1">
      <c r="A61" s="2"/>
      <c r="B61" s="64"/>
      <c r="C61" s="64"/>
      <c r="D61" s="64"/>
      <c r="E61" s="64"/>
      <c r="F61" s="65"/>
      <c r="G61" s="66"/>
    </row>
    <row r="62" spans="1:255" ht="12" customHeight="1">
      <c r="A62" s="11"/>
      <c r="B62" s="108" t="s">
        <v>31</v>
      </c>
      <c r="C62" s="109"/>
      <c r="D62" s="109"/>
      <c r="E62" s="109"/>
      <c r="F62" s="109"/>
      <c r="G62" s="110">
        <f>G28+G33+G41+G55+G60</f>
        <v>2084399</v>
      </c>
    </row>
    <row r="63" spans="1:255" ht="12" customHeight="1">
      <c r="A63" s="11"/>
      <c r="B63" s="111" t="s">
        <v>32</v>
      </c>
      <c r="C63" s="112"/>
      <c r="D63" s="112"/>
      <c r="E63" s="112"/>
      <c r="F63" s="112"/>
      <c r="G63" s="113">
        <f>G62*0.05</f>
        <v>104219.95000000001</v>
      </c>
    </row>
    <row r="64" spans="1:255" ht="12" customHeight="1">
      <c r="A64" s="11"/>
      <c r="B64" s="114" t="s">
        <v>33</v>
      </c>
      <c r="C64" s="115"/>
      <c r="D64" s="115"/>
      <c r="E64" s="115"/>
      <c r="F64" s="115"/>
      <c r="G64" s="116">
        <f>G63+G62</f>
        <v>2188618.9500000002</v>
      </c>
    </row>
    <row r="65" spans="1:7" ht="12" customHeight="1">
      <c r="A65" s="11"/>
      <c r="B65" s="111" t="s">
        <v>34</v>
      </c>
      <c r="C65" s="112"/>
      <c r="D65" s="112"/>
      <c r="E65" s="112"/>
      <c r="F65" s="112"/>
      <c r="G65" s="113">
        <f>+G12</f>
        <v>4000000</v>
      </c>
    </row>
    <row r="66" spans="1:7" ht="12" customHeight="1">
      <c r="A66" s="11"/>
      <c r="B66" s="117" t="s">
        <v>35</v>
      </c>
      <c r="C66" s="118"/>
      <c r="D66" s="118"/>
      <c r="E66" s="118"/>
      <c r="F66" s="118"/>
      <c r="G66" s="119">
        <f>G65-G64</f>
        <v>1811381.0499999998</v>
      </c>
    </row>
    <row r="67" spans="1:7" ht="12" customHeight="1">
      <c r="A67" s="11"/>
      <c r="B67" s="12" t="s">
        <v>36</v>
      </c>
      <c r="C67" s="13"/>
      <c r="D67" s="13"/>
      <c r="E67" s="13"/>
      <c r="F67" s="13"/>
      <c r="G67" s="28"/>
    </row>
    <row r="68" spans="1:7" ht="12.75" customHeight="1" thickBot="1">
      <c r="A68" s="11"/>
      <c r="B68" s="14"/>
      <c r="C68" s="13"/>
      <c r="D68" s="13"/>
      <c r="E68" s="13"/>
      <c r="F68" s="13"/>
      <c r="G68" s="28"/>
    </row>
    <row r="69" spans="1:7" ht="12" customHeight="1">
      <c r="A69" s="11"/>
      <c r="B69" s="17" t="s">
        <v>37</v>
      </c>
      <c r="C69" s="18"/>
      <c r="D69" s="18"/>
      <c r="E69" s="18"/>
      <c r="F69" s="19"/>
      <c r="G69" s="28"/>
    </row>
    <row r="70" spans="1:7" ht="12" customHeight="1">
      <c r="A70" s="11"/>
      <c r="B70" s="20" t="s">
        <v>38</v>
      </c>
      <c r="C70" s="10"/>
      <c r="D70" s="10"/>
      <c r="E70" s="10"/>
      <c r="F70" s="21"/>
      <c r="G70" s="28"/>
    </row>
    <row r="71" spans="1:7" ht="12" customHeight="1">
      <c r="A71" s="11"/>
      <c r="B71" s="20" t="s">
        <v>39</v>
      </c>
      <c r="C71" s="10"/>
      <c r="D71" s="10"/>
      <c r="E71" s="10"/>
      <c r="F71" s="21"/>
      <c r="G71" s="28"/>
    </row>
    <row r="72" spans="1:7" ht="12" customHeight="1">
      <c r="A72" s="11"/>
      <c r="B72" s="20" t="s">
        <v>40</v>
      </c>
      <c r="C72" s="10"/>
      <c r="D72" s="10"/>
      <c r="E72" s="10"/>
      <c r="F72" s="21"/>
      <c r="G72" s="28"/>
    </row>
    <row r="73" spans="1:7" ht="12" customHeight="1">
      <c r="A73" s="11"/>
      <c r="B73" s="20" t="s">
        <v>41</v>
      </c>
      <c r="C73" s="10"/>
      <c r="D73" s="10"/>
      <c r="E73" s="10"/>
      <c r="F73" s="21"/>
      <c r="G73" s="28"/>
    </row>
    <row r="74" spans="1:7" ht="12" customHeight="1">
      <c r="A74" s="11"/>
      <c r="B74" s="20" t="s">
        <v>42</v>
      </c>
      <c r="C74" s="10"/>
      <c r="D74" s="10"/>
      <c r="E74" s="10"/>
      <c r="F74" s="21"/>
      <c r="G74" s="28"/>
    </row>
    <row r="75" spans="1:7" ht="12.75" customHeight="1" thickBot="1">
      <c r="A75" s="11"/>
      <c r="B75" s="22" t="s">
        <v>43</v>
      </c>
      <c r="C75" s="23"/>
      <c r="D75" s="23"/>
      <c r="E75" s="23"/>
      <c r="F75" s="24"/>
      <c r="G75" s="28"/>
    </row>
    <row r="76" spans="1:7" ht="12.75" customHeight="1">
      <c r="A76" s="11"/>
      <c r="B76" s="15"/>
      <c r="C76" s="10"/>
      <c r="D76" s="10"/>
      <c r="E76" s="10"/>
      <c r="F76" s="10"/>
      <c r="G76" s="28"/>
    </row>
    <row r="77" spans="1:7" ht="15" customHeight="1" thickBot="1">
      <c r="A77" s="11"/>
      <c r="B77" s="131" t="s">
        <v>44</v>
      </c>
      <c r="C77" s="132"/>
      <c r="D77" s="68"/>
      <c r="E77" s="69"/>
      <c r="F77" s="8"/>
      <c r="G77" s="28">
        <f>64*50</f>
        <v>3200</v>
      </c>
    </row>
    <row r="78" spans="1:7" ht="12" customHeight="1">
      <c r="A78" s="11"/>
      <c r="B78" s="70" t="s">
        <v>29</v>
      </c>
      <c r="C78" s="71" t="s">
        <v>45</v>
      </c>
      <c r="D78" s="72" t="s">
        <v>46</v>
      </c>
      <c r="E78" s="69"/>
      <c r="F78" s="8"/>
      <c r="G78" s="28"/>
    </row>
    <row r="79" spans="1:7" ht="12" customHeight="1">
      <c r="A79" s="11"/>
      <c r="B79" s="73" t="s">
        <v>47</v>
      </c>
      <c r="C79" s="74">
        <f>G28</f>
        <v>435000</v>
      </c>
      <c r="D79" s="75">
        <f>(C79/C85)</f>
        <v>0.19875547545633743</v>
      </c>
      <c r="E79" s="69"/>
      <c r="F79" s="8"/>
      <c r="G79" s="28"/>
    </row>
    <row r="80" spans="1:7" ht="12" customHeight="1">
      <c r="A80" s="11"/>
      <c r="B80" s="73" t="s">
        <v>48</v>
      </c>
      <c r="C80" s="74">
        <f>G33</f>
        <v>0</v>
      </c>
      <c r="D80" s="75">
        <v>0</v>
      </c>
      <c r="E80" s="69"/>
      <c r="F80" s="8"/>
      <c r="G80" s="28"/>
    </row>
    <row r="81" spans="1:7" ht="12" customHeight="1">
      <c r="A81" s="11"/>
      <c r="B81" s="73" t="s">
        <v>49</v>
      </c>
      <c r="C81" s="74">
        <f>G41</f>
        <v>210000</v>
      </c>
      <c r="D81" s="75">
        <f>(C81/C85)</f>
        <v>9.5950919185818065E-2</v>
      </c>
      <c r="E81" s="69"/>
      <c r="F81" s="8"/>
      <c r="G81" s="28"/>
    </row>
    <row r="82" spans="1:7" ht="12" customHeight="1">
      <c r="A82" s="11"/>
      <c r="B82" s="73" t="s">
        <v>24</v>
      </c>
      <c r="C82" s="74">
        <f>G55</f>
        <v>1439399</v>
      </c>
      <c r="D82" s="75">
        <f>(C82/C85)</f>
        <v>0.65767455773879679</v>
      </c>
      <c r="E82" s="69"/>
      <c r="F82" s="8"/>
      <c r="G82" s="28"/>
    </row>
    <row r="83" spans="1:7" ht="12" customHeight="1">
      <c r="A83" s="11"/>
      <c r="B83" s="73" t="s">
        <v>50</v>
      </c>
      <c r="C83" s="76">
        <f>G60</f>
        <v>0</v>
      </c>
      <c r="D83" s="75">
        <f>(C83/C85)</f>
        <v>0</v>
      </c>
      <c r="E83" s="77"/>
      <c r="F83" s="9"/>
      <c r="G83" s="28"/>
    </row>
    <row r="84" spans="1:7" ht="12" customHeight="1">
      <c r="A84" s="11"/>
      <c r="B84" s="73" t="s">
        <v>51</v>
      </c>
      <c r="C84" s="76">
        <f>G63</f>
        <v>104219.95000000001</v>
      </c>
      <c r="D84" s="75">
        <f>(C84/C85)</f>
        <v>4.7619047619047623E-2</v>
      </c>
      <c r="E84" s="77"/>
      <c r="F84" s="9"/>
      <c r="G84" s="28"/>
    </row>
    <row r="85" spans="1:7" ht="12.75" customHeight="1" thickBot="1">
      <c r="A85" s="11"/>
      <c r="B85" s="78" t="s">
        <v>52</v>
      </c>
      <c r="C85" s="79">
        <f>SUM(C79:C84)</f>
        <v>2188618.9500000002</v>
      </c>
      <c r="D85" s="80">
        <f>SUM(D79:D84)</f>
        <v>1</v>
      </c>
      <c r="E85" s="77"/>
      <c r="F85" s="9"/>
      <c r="G85" s="28"/>
    </row>
    <row r="86" spans="1:7" ht="12" customHeight="1">
      <c r="A86" s="11"/>
      <c r="B86" s="81"/>
      <c r="C86" s="82"/>
      <c r="D86" s="82"/>
      <c r="E86" s="82"/>
      <c r="F86" s="13"/>
      <c r="G86" s="28"/>
    </row>
    <row r="87" spans="1:7" ht="12.75" customHeight="1" thickBot="1">
      <c r="A87" s="11"/>
      <c r="B87" s="67"/>
      <c r="C87" s="82"/>
      <c r="D87" s="82"/>
      <c r="E87" s="82"/>
      <c r="F87" s="13"/>
      <c r="G87" s="28"/>
    </row>
    <row r="88" spans="1:7" ht="12" customHeight="1" thickBot="1">
      <c r="A88" s="11"/>
      <c r="B88" s="128" t="s">
        <v>108</v>
      </c>
      <c r="C88" s="129"/>
      <c r="D88" s="129"/>
      <c r="E88" s="130"/>
      <c r="F88" s="9"/>
      <c r="G88" s="28"/>
    </row>
    <row r="89" spans="1:7" ht="12" customHeight="1">
      <c r="A89" s="11"/>
      <c r="B89" s="83" t="s">
        <v>109</v>
      </c>
      <c r="C89" s="84">
        <v>45</v>
      </c>
      <c r="D89" s="84">
        <v>50</v>
      </c>
      <c r="E89" s="84">
        <v>55</v>
      </c>
      <c r="F89" s="25"/>
      <c r="G89" s="29"/>
    </row>
    <row r="90" spans="1:7" ht="12.75" customHeight="1" thickBot="1">
      <c r="A90" s="11"/>
      <c r="B90" s="78" t="s">
        <v>110</v>
      </c>
      <c r="C90" s="79">
        <f>+G64/C89</f>
        <v>48635.976666666669</v>
      </c>
      <c r="D90" s="79">
        <f>+G64/D89</f>
        <v>43772.379000000001</v>
      </c>
      <c r="E90" s="86">
        <f>+G64/E89</f>
        <v>39793.071818181823</v>
      </c>
      <c r="F90" s="25"/>
      <c r="G90" s="29"/>
    </row>
    <row r="91" spans="1:7" ht="15.75" customHeight="1">
      <c r="A91" s="11"/>
      <c r="B91" s="16" t="s">
        <v>53</v>
      </c>
      <c r="C91" s="10"/>
      <c r="D91" s="10"/>
      <c r="E91" s="10"/>
      <c r="F91" s="10"/>
      <c r="G91" s="30"/>
    </row>
  </sheetData>
  <mergeCells count="9">
    <mergeCell ref="E9:F9"/>
    <mergeCell ref="E14:F14"/>
    <mergeCell ref="E15:F15"/>
    <mergeCell ref="B17:G17"/>
    <mergeCell ref="B88:E88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2023-02-01T14:35:28Z</dcterms:modified>
</cp:coreProperties>
</file>