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gallardo\Documents\2023\créditos 23\fichas técnicas\"/>
    </mc:Choice>
  </mc:AlternateContent>
  <bookViews>
    <workbookView xWindow="0" yWindow="0" windowWidth="19200" windowHeight="6730"/>
  </bookViews>
  <sheets>
    <sheet name="OVINO CARNE" sheetId="1" r:id="rId1"/>
  </sheets>
  <calcPr calcId="152511"/>
</workbook>
</file>

<file path=xl/calcChain.xml><?xml version="1.0" encoding="utf-8"?>
<calcChain xmlns="http://schemas.openxmlformats.org/spreadsheetml/2006/main">
  <c r="C89" i="1" l="1"/>
  <c r="E89" i="1"/>
  <c r="G23" i="1"/>
  <c r="G22" i="1"/>
  <c r="G9" i="1"/>
  <c r="E73" i="1"/>
  <c r="G11" i="1" s="1"/>
  <c r="C73" i="1"/>
  <c r="C75" i="1" s="1"/>
  <c r="F74" i="1"/>
  <c r="F72" i="1"/>
  <c r="F71" i="1"/>
  <c r="F70" i="1"/>
  <c r="G12" i="1" l="1"/>
  <c r="F73" i="1"/>
  <c r="F75" i="1" s="1"/>
  <c r="D89" i="1" l="1"/>
  <c r="G41" i="1" l="1"/>
  <c r="C80" i="1" l="1"/>
  <c r="G45" i="1" l="1"/>
  <c r="G44" i="1"/>
  <c r="G42" i="1"/>
  <c r="G25" i="1"/>
  <c r="G24" i="1"/>
  <c r="G21" i="1"/>
  <c r="G56" i="1"/>
  <c r="C83" i="1" l="1"/>
  <c r="G26" i="1"/>
  <c r="G46" i="1"/>
  <c r="C82" i="1" s="1"/>
  <c r="C81" i="1"/>
  <c r="G53" i="1" l="1"/>
  <c r="G54" i="1" s="1"/>
  <c r="C79" i="1"/>
  <c r="G55" i="1" l="1"/>
  <c r="C84" i="1"/>
  <c r="D90" i="1" l="1"/>
  <c r="C90" i="1"/>
  <c r="E90" i="1"/>
  <c r="G57" i="1"/>
  <c r="C85" i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<sst xmlns="http://schemas.openxmlformats.org/spreadsheetml/2006/main" count="140" uniqueCount="110">
  <si>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</si>
  <si>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</si>
  <si>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</si>
  <si>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</si>
  <si>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</si>
  <si>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</si>
  <si>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</si>
  <si>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</si>
  <si>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</si>
  <si>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</si>
  <si>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</si>
  <si>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</si>
  <si>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</si>
  <si>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</si>
  <si>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</si>
  <si>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</si>
  <si>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</si>
  <si>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</si>
  <si>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</si>
  <si>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</si>
  <si>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</si>
  <si>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</si>
  <si>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</si>
  <si>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</si>
  <si>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</si>
  <si>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</si>
  <si>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</si>
  <si>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</si>
  <si>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</si>
  <si>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</si>
  <si>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</si>
  <si>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</si>
  <si>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</si>
  <si>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</si>
  <si>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</si>
  <si>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</si>
  <si>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</si>
  <si>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</si>
  <si>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</si>
  <si>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</si>
  <si>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</si>
  <si>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</si>
  <si>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</si>
  <si>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</si>
  <si>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</si>
  <si>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</si>
  <si>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</si>
  <si>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</si>
  <si>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</si>
  <si>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</si>
  <si>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Subtotal otros</t>
  </si>
  <si>
    <t>RAZA</t>
  </si>
  <si>
    <t>LOS LAGOS</t>
  </si>
  <si>
    <t>CHAITEN</t>
  </si>
  <si>
    <t>MERCADO INTERNO</t>
  </si>
  <si>
    <t>Manejo sanitario otoño</t>
  </si>
  <si>
    <t>Manejo sanitario primavera</t>
  </si>
  <si>
    <t>Octubre - Noviembre</t>
  </si>
  <si>
    <t>FARMACOS</t>
  </si>
  <si>
    <t>Vacuna clostridial</t>
  </si>
  <si>
    <t>Frasco 100 cc</t>
  </si>
  <si>
    <t>Antiparasitario</t>
  </si>
  <si>
    <t>Agosto - octubre</t>
  </si>
  <si>
    <t>Septiembre - octubre</t>
  </si>
  <si>
    <t>ALIMENTACION</t>
  </si>
  <si>
    <t>Heno</t>
  </si>
  <si>
    <t>Sacos 25 kilos</t>
  </si>
  <si>
    <t>Junio - septiembre</t>
  </si>
  <si>
    <t>3. Precio esperado por ventas corresponde a precio colocado en el domicilio del comprador</t>
  </si>
  <si>
    <t>4. Los insumos aplicados (tipo y cantidad) están referidos al  Área en particular</t>
  </si>
  <si>
    <t>CATEGORIA</t>
  </si>
  <si>
    <t>Época</t>
  </si>
  <si>
    <t>Abr-May</t>
  </si>
  <si>
    <t>COSTOS DIRECTOS DE POR PLANTEL DE 40 VIENTRES (INCLUYE IVA)</t>
  </si>
  <si>
    <t>Octubre - Marzo</t>
  </si>
  <si>
    <t>CRIOLLO</t>
  </si>
  <si>
    <t>BAJO</t>
  </si>
  <si>
    <t>1. Precios de insumos y productos se expresan con IVA</t>
  </si>
  <si>
    <t>6. El costo de la mano de obra incluye impuestos e  imposiciones</t>
  </si>
  <si>
    <t>7. Los cálculos se han hecho en base a 50 cabezas con un 90% de parición y 16% de reposición</t>
  </si>
  <si>
    <t xml:space="preserve">8. Sobre el plantel se estiman los siguientes ingresos: </t>
  </si>
  <si>
    <t>Cordero (venta)</t>
  </si>
  <si>
    <t>Dic-Ene</t>
  </si>
  <si>
    <t>Cordero (consumo)</t>
  </si>
  <si>
    <t>Oveja desecho</t>
  </si>
  <si>
    <t>Lana</t>
  </si>
  <si>
    <t>Nov-Dic</t>
  </si>
  <si>
    <t>Ingreso esperado total</t>
  </si>
  <si>
    <t>Valor prom.</t>
  </si>
  <si>
    <t>Ingreso esperado (Cabezas)</t>
  </si>
  <si>
    <t>RENDIMIENTO (Cabezas)</t>
  </si>
  <si>
    <t>Diciembre - Febrero</t>
  </si>
  <si>
    <t>Marzo - Abril</t>
  </si>
  <si>
    <t>Suplementación alimenticia invierno</t>
  </si>
  <si>
    <t>Anual</t>
  </si>
  <si>
    <t>Manejo encaste, descole, castración</t>
  </si>
  <si>
    <t>Diciembre - mayo</t>
  </si>
  <si>
    <t>Esquila</t>
  </si>
  <si>
    <t>Animal</t>
  </si>
  <si>
    <t>Concentrados y/o avena</t>
  </si>
  <si>
    <t>ESCENARIOS COSTO UNITARIO  ($/cabeza)</t>
  </si>
  <si>
    <t>Rendimiento (cabezas)</t>
  </si>
  <si>
    <t>Costo unitario ($/cabeza) (*)</t>
  </si>
  <si>
    <t>OVINO CARNE</t>
  </si>
  <si>
    <t>PRECIO ESPERADO ($/cabeza)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</si>
  <si>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</si>
  <si>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rFont val="Calibri"/>
        <family val="2"/>
      </rPr>
      <t>Notas</t>
    </r>
    <r>
      <rPr>
        <b/>
        <sz val="9"/>
        <rFont val="Calibri"/>
        <family val="2"/>
      </rPr>
      <t>:</t>
    </r>
  </si>
  <si>
    <t>Fardo</t>
  </si>
  <si>
    <t>01/12/2023</t>
  </si>
  <si>
    <t>Frasco 50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</si>
</sst>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&quot; &quot;* #,##0&quot; &quot;;&quot;-&quot;* #,##0&quot; &quot;;&quot; &quot;* &quot;-&quot;??&quot; &quot;"/>
    <numFmt numFmtId="170" formatCode="_-* #,##0_-;\-* #,##0_-;_-* &quot;-&quot;??_-;_-@_-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Calibri"/>
      <family val="2"/>
    </font>
    <font>
      <b/>
      <sz val="9"/>
      <color theme="0"/>
      <name val="Calibri"/>
      <family val="2"/>
    </font>
    <font>
      <b/>
      <sz val="9"/>
      <color indexed="1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41" fontId="6" fillId="0" borderId="0" applyFont="0" applyFill="0" applyBorder="0" applyAlignment="0" applyProtection="0"/>
    <xf numFmtId="0" fontId="1" fillId="0" borderId="23"/>
    <xf numFmtId="164" fontId="7" fillId="0" borderId="23" applyFont="0" applyFill="0" applyBorder="0" applyAlignment="0" applyProtection="0"/>
    <xf numFmtId="165" fontId="8" fillId="0" borderId="23" applyFont="0" applyFill="0" applyBorder="0" applyAlignment="0" applyProtection="0"/>
    <xf numFmtId="0" fontId="8" fillId="0" borderId="23"/>
    <xf numFmtId="0" fontId="8" fillId="0" borderId="23"/>
    <xf numFmtId="0" fontId="8" fillId="0" borderId="23"/>
    <xf numFmtId="9" fontId="8" fillId="0" borderId="23" applyFont="0" applyFill="0" applyBorder="0" applyAlignment="0" applyProtection="0"/>
    <xf numFmtId="164" fontId="1" fillId="0" borderId="23" applyFont="0" applyFill="0" applyBorder="0" applyAlignment="0" applyProtection="0"/>
  </cellStyleXfs>
  <cellXfs count="149">
    <xf numFmtId="0" fontId="0" fillId="0" borderId="0" xfId="0" applyFont="1" applyAlignment="1"/>
    <xf numFmtId="49" fontId="2" fillId="3" borderId="5" xfId="0" applyNumberFormat="1" applyFont="1" applyFill="1" applyBorder="1" applyAlignment="1">
      <alignment vertical="center" wrapText="1"/>
    </xf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7" fontId="2" fillId="2" borderId="23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49" fontId="2" fillId="3" borderId="30" xfId="0" applyNumberFormat="1" applyFont="1" applyFill="1" applyBorder="1" applyAlignment="1">
      <alignment vertical="center"/>
    </xf>
    <xf numFmtId="167" fontId="2" fillId="3" borderId="31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167" fontId="2" fillId="5" borderId="3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167" fontId="2" fillId="6" borderId="34" xfId="0" applyNumberFormat="1" applyFont="1" applyFill="1" applyBorder="1" applyAlignment="1">
      <alignment vertical="center"/>
    </xf>
    <xf numFmtId="3" fontId="2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14" fontId="3" fillId="2" borderId="9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3" fontId="3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167" fontId="2" fillId="2" borderId="52" xfId="0" applyNumberFormat="1" applyFont="1" applyFill="1" applyBorder="1" applyAlignment="1">
      <alignment vertical="center"/>
    </xf>
    <xf numFmtId="167" fontId="2" fillId="2" borderId="54" xfId="0" applyNumberFormat="1" applyFont="1" applyFill="1" applyBorder="1" applyAlignment="1">
      <alignment vertical="center"/>
    </xf>
    <xf numFmtId="167" fontId="2" fillId="2" borderId="55" xfId="0" applyNumberFormat="1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3" fontId="4" fillId="3" borderId="20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169" fontId="3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right" vertical="center" wrapText="1"/>
    </xf>
    <xf numFmtId="14" fontId="3" fillId="2" borderId="6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vertical="center" wrapText="1"/>
    </xf>
    <xf numFmtId="49" fontId="3" fillId="2" borderId="19" xfId="0" applyNumberFormat="1" applyFont="1" applyFill="1" applyBorder="1" applyAlignment="1">
      <alignment horizontal="right"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1" xfId="0" applyFont="1" applyBorder="1" applyAlignment="1">
      <alignment vertical="center" wrapText="1"/>
    </xf>
    <xf numFmtId="0" fontId="13" fillId="0" borderId="5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13" fillId="10" borderId="53" xfId="0" applyFont="1" applyFill="1" applyBorder="1" applyAlignment="1">
      <alignment vertical="center"/>
    </xf>
    <xf numFmtId="0" fontId="13" fillId="10" borderId="23" xfId="0" applyFont="1" applyFill="1" applyBorder="1" applyAlignment="1">
      <alignment vertical="center"/>
    </xf>
    <xf numFmtId="0" fontId="13" fillId="10" borderId="23" xfId="0" applyFont="1" applyFill="1" applyBorder="1" applyAlignment="1">
      <alignment vertical="center" wrapText="1"/>
    </xf>
    <xf numFmtId="0" fontId="14" fillId="11" borderId="49" xfId="0" applyFont="1" applyFill="1" applyBorder="1" applyAlignment="1">
      <alignment horizontal="center" vertical="center" wrapText="1"/>
    </xf>
    <xf numFmtId="170" fontId="14" fillId="11" borderId="49" xfId="9" applyNumberFormat="1" applyFont="1" applyFill="1" applyBorder="1" applyAlignment="1">
      <alignment horizontal="center" vertical="center" wrapText="1"/>
    </xf>
    <xf numFmtId="170" fontId="3" fillId="0" borderId="49" xfId="3" applyNumberFormat="1" applyFont="1" applyBorder="1" applyAlignment="1">
      <alignment vertical="center"/>
    </xf>
    <xf numFmtId="170" fontId="3" fillId="0" borderId="49" xfId="3" applyNumberFormat="1" applyFont="1" applyBorder="1" applyAlignment="1" applyProtection="1">
      <alignment vertical="center"/>
      <protection locked="0"/>
    </xf>
    <xf numFmtId="170" fontId="3" fillId="0" borderId="49" xfId="3" applyNumberFormat="1" applyFont="1" applyBorder="1" applyAlignment="1">
      <alignment horizontal="center" vertical="center"/>
    </xf>
    <xf numFmtId="170" fontId="3" fillId="0" borderId="49" xfId="3" applyNumberFormat="1" applyFont="1" applyBorder="1" applyAlignment="1">
      <alignment vertical="center" wrapText="1"/>
    </xf>
    <xf numFmtId="0" fontId="14" fillId="11" borderId="49" xfId="0" applyFont="1" applyFill="1" applyBorder="1" applyAlignment="1">
      <alignment vertical="center" wrapText="1"/>
    </xf>
    <xf numFmtId="170" fontId="14" fillId="11" borderId="49" xfId="0" applyNumberFormat="1" applyFont="1" applyFill="1" applyBorder="1" applyAlignment="1">
      <alignment vertical="center" wrapText="1"/>
    </xf>
    <xf numFmtId="0" fontId="3" fillId="9" borderId="44" xfId="0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0" fontId="3" fillId="0" borderId="0" xfId="0" applyNumberFormat="1" applyFont="1" applyAlignment="1">
      <alignment vertical="center"/>
    </xf>
    <xf numFmtId="49" fontId="9" fillId="8" borderId="35" xfId="0" applyNumberFormat="1" applyFont="1" applyFill="1" applyBorder="1" applyAlignment="1">
      <alignment vertical="center"/>
    </xf>
    <xf numFmtId="49" fontId="9" fillId="8" borderId="24" xfId="0" applyNumberFormat="1" applyFont="1" applyFill="1" applyBorder="1" applyAlignment="1">
      <alignment vertical="center"/>
    </xf>
    <xf numFmtId="49" fontId="3" fillId="8" borderId="36" xfId="0" applyNumberFormat="1" applyFont="1" applyFill="1" applyBorder="1" applyAlignment="1">
      <alignment vertical="center"/>
    </xf>
    <xf numFmtId="49" fontId="9" fillId="2" borderId="37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3" fillId="2" borderId="38" xfId="0" applyNumberFormat="1" applyFont="1" applyFill="1" applyBorder="1" applyAlignment="1">
      <alignment vertical="center"/>
    </xf>
    <xf numFmtId="0" fontId="9" fillId="2" borderId="6" xfId="0" applyNumberFormat="1" applyFont="1" applyFill="1" applyBorder="1" applyAlignment="1">
      <alignment vertical="center"/>
    </xf>
    <xf numFmtId="168" fontId="9" fillId="2" borderId="6" xfId="0" applyNumberFormat="1" applyFont="1" applyFill="1" applyBorder="1" applyAlignment="1">
      <alignment vertical="center"/>
    </xf>
    <xf numFmtId="0" fontId="2" fillId="7" borderId="23" xfId="0" applyFont="1" applyFill="1" applyBorder="1" applyAlignment="1">
      <alignment vertical="center"/>
    </xf>
    <xf numFmtId="49" fontId="9" fillId="8" borderId="39" xfId="0" applyNumberFormat="1" applyFont="1" applyFill="1" applyBorder="1" applyAlignment="1">
      <alignment vertical="center"/>
    </xf>
    <xf numFmtId="168" fontId="9" fillId="8" borderId="40" xfId="0" applyNumberFormat="1" applyFont="1" applyFill="1" applyBorder="1" applyAlignment="1">
      <alignment vertical="center"/>
    </xf>
    <xf numFmtId="9" fontId="9" fillId="8" borderId="41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2" fillId="9" borderId="22" xfId="0" applyFont="1" applyFill="1" applyBorder="1" applyAlignment="1">
      <alignment vertical="center"/>
    </xf>
    <xf numFmtId="49" fontId="15" fillId="9" borderId="23" xfId="0" applyNumberFormat="1" applyFont="1" applyFill="1" applyBorder="1" applyAlignment="1">
      <alignment vertical="center"/>
    </xf>
    <xf numFmtId="0" fontId="2" fillId="9" borderId="23" xfId="0" applyFont="1" applyFill="1" applyBorder="1" applyAlignment="1">
      <alignment vertical="center"/>
    </xf>
    <xf numFmtId="0" fontId="2" fillId="9" borderId="45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9" fillId="8" borderId="46" xfId="0" applyNumberFormat="1" applyFont="1" applyFill="1" applyBorder="1" applyAlignment="1">
      <alignment vertical="center"/>
    </xf>
    <xf numFmtId="41" fontId="9" fillId="8" borderId="47" xfId="1" applyFont="1" applyFill="1" applyBorder="1" applyAlignment="1">
      <alignment vertical="center"/>
    </xf>
    <xf numFmtId="3" fontId="9" fillId="8" borderId="47" xfId="0" applyNumberFormat="1" applyFont="1" applyFill="1" applyBorder="1" applyAlignment="1">
      <alignment vertical="center"/>
    </xf>
    <xf numFmtId="3" fontId="9" fillId="8" borderId="48" xfId="0" applyNumberFormat="1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8" fontId="9" fillId="8" borderId="41" xfId="0" applyNumberFormat="1" applyFont="1" applyFill="1" applyBorder="1" applyAlignment="1">
      <alignment vertical="center"/>
    </xf>
    <xf numFmtId="49" fontId="15" fillId="9" borderId="42" xfId="0" applyNumberFormat="1" applyFont="1" applyFill="1" applyBorder="1" applyAlignment="1">
      <alignment vertical="center"/>
    </xf>
    <xf numFmtId="0" fontId="9" fillId="9" borderId="43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0">
    <cellStyle name="Millares [0]" xfId="1" builtinId="6"/>
    <cellStyle name="Millares 2" xfId="3"/>
    <cellStyle name="Millares 3" xfId="9"/>
    <cellStyle name="Moneda 2" xfId="4"/>
    <cellStyle name="Normal" xfId="0" builtinId="0"/>
    <cellStyle name="Normal 2" xfId="5"/>
    <cellStyle name="Normal 3" xfId="2"/>
    <cellStyle name="Normal 4" xfId="6"/>
    <cellStyle name="Normal 4 2" xfId="7"/>
    <cellStyle name="Porcentaje 2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Normal="100" workbookViewId="0">
      <selection activeCell="F43" sqref="F43"/>
    </sheetView>
  </sheetViews>
  <sheetFormatPr baseColWidth="10" defaultColWidth="10.81640625" defaultRowHeight="11.25" customHeight="1"/>
  <cols>
    <col min="1" max="1" width="4.453125" style="32" customWidth="1"/>
    <col min="2" max="2" width="20.54296875" style="32" customWidth="1"/>
    <col min="3" max="3" width="19.453125" style="32" customWidth="1"/>
    <col min="4" max="4" width="9.453125" style="32" customWidth="1"/>
    <col min="5" max="5" width="14.453125" style="32" customWidth="1"/>
    <col min="6" max="6" width="11" style="32" customWidth="1"/>
    <col min="7" max="7" width="12.453125" style="32" customWidth="1"/>
    <col min="8" max="255" width="10.81640625" style="32" customWidth="1"/>
    <col min="256" max="16384" width="10.81640625" style="33"/>
  </cols>
  <sheetData>
    <row r="1" spans="1:7" ht="15" customHeight="1">
      <c r="A1" s="31"/>
      <c r="B1" s="31"/>
      <c r="C1" s="31"/>
      <c r="D1" s="31"/>
      <c r="E1" s="31"/>
      <c r="F1" s="31"/>
      <c r="G1" s="31"/>
    </row>
    <row r="2" spans="1:7" ht="15" customHeight="1">
      <c r="A2" s="31"/>
      <c r="B2" s="31"/>
      <c r="C2" s="31"/>
      <c r="D2" s="31"/>
      <c r="E2" s="31"/>
      <c r="F2" s="31"/>
      <c r="G2" s="31"/>
    </row>
    <row r="3" spans="1:7" ht="15" customHeight="1">
      <c r="A3" s="31"/>
      <c r="B3" s="31"/>
      <c r="C3" s="31"/>
      <c r="D3" s="31"/>
      <c r="E3" s="31"/>
      <c r="F3" s="31"/>
      <c r="G3" s="31"/>
    </row>
    <row r="4" spans="1:7" ht="15" customHeight="1">
      <c r="A4" s="31"/>
      <c r="B4" s="31"/>
      <c r="C4" s="31"/>
      <c r="D4" s="31"/>
      <c r="E4" s="31"/>
      <c r="F4" s="31"/>
      <c r="G4" s="31"/>
    </row>
    <row r="5" spans="1:7" ht="15" customHeight="1">
      <c r="A5" s="31"/>
      <c r="B5" s="31"/>
      <c r="C5" s="31"/>
      <c r="D5" s="31"/>
      <c r="E5" s="31"/>
      <c r="F5" s="31"/>
      <c r="G5" s="31"/>
    </row>
    <row r="6" spans="1:7" ht="15" customHeight="1">
      <c r="A6" s="31"/>
      <c r="B6" s="31"/>
      <c r="C6" s="31"/>
      <c r="D6" s="31"/>
      <c r="E6" s="31"/>
      <c r="F6" s="31"/>
      <c r="G6" s="31"/>
    </row>
    <row r="7" spans="1:7" ht="15" customHeight="1">
      <c r="A7" s="31"/>
      <c r="B7" s="31"/>
      <c r="C7" s="31"/>
      <c r="D7" s="31"/>
      <c r="E7" s="31"/>
      <c r="F7" s="31"/>
      <c r="G7" s="31"/>
    </row>
    <row r="8" spans="1:7" ht="15" customHeight="1">
      <c r="A8" s="31"/>
      <c r="B8" s="34"/>
      <c r="C8" s="35"/>
      <c r="D8" s="31"/>
      <c r="E8" s="35"/>
      <c r="F8" s="35"/>
      <c r="G8" s="35"/>
    </row>
    <row r="9" spans="1:7" ht="12" customHeight="1">
      <c r="A9" s="36"/>
      <c r="B9" s="1" t="s">
        <v>0</v>
      </c>
      <c r="C9" s="37" t="s">
        <v>103</v>
      </c>
      <c r="D9" s="38"/>
      <c r="E9" s="143" t="s">
        <v>90</v>
      </c>
      <c r="F9" s="144"/>
      <c r="G9" s="39">
        <f>C73</f>
        <v>45</v>
      </c>
    </row>
    <row r="10" spans="1:7" ht="16.5" customHeight="1">
      <c r="A10" s="36"/>
      <c r="B10" s="65" t="s">
        <v>51</v>
      </c>
      <c r="C10" s="66" t="s">
        <v>75</v>
      </c>
      <c r="D10" s="38"/>
      <c r="E10" s="141" t="s">
        <v>1</v>
      </c>
      <c r="F10" s="142"/>
      <c r="G10" s="37" t="s">
        <v>108</v>
      </c>
    </row>
    <row r="11" spans="1:7" ht="14.25" customHeight="1">
      <c r="A11" s="36"/>
      <c r="B11" s="65" t="s">
        <v>2</v>
      </c>
      <c r="C11" s="37" t="s">
        <v>76</v>
      </c>
      <c r="D11" s="38"/>
      <c r="E11" s="141" t="s">
        <v>104</v>
      </c>
      <c r="F11" s="142"/>
      <c r="G11" s="67">
        <f>E73</f>
        <v>70000</v>
      </c>
    </row>
    <row r="12" spans="1:7" ht="11.25" customHeight="1">
      <c r="A12" s="36"/>
      <c r="B12" s="65" t="s">
        <v>3</v>
      </c>
      <c r="C12" s="68" t="s">
        <v>52</v>
      </c>
      <c r="D12" s="38"/>
      <c r="E12" s="69" t="s">
        <v>4</v>
      </c>
      <c r="F12" s="70"/>
      <c r="G12" s="71">
        <f>(G9*G11)+F74</f>
        <v>3150000</v>
      </c>
    </row>
    <row r="13" spans="1:7" ht="11.25" customHeight="1">
      <c r="A13" s="36"/>
      <c r="B13" s="65" t="s">
        <v>5</v>
      </c>
      <c r="C13" s="37" t="s">
        <v>53</v>
      </c>
      <c r="D13" s="38"/>
      <c r="E13" s="141" t="s">
        <v>6</v>
      </c>
      <c r="F13" s="142"/>
      <c r="G13" s="37" t="s">
        <v>54</v>
      </c>
    </row>
    <row r="14" spans="1:7" ht="13.5" customHeight="1">
      <c r="A14" s="36"/>
      <c r="B14" s="65" t="s">
        <v>7</v>
      </c>
      <c r="C14" s="37" t="s">
        <v>49</v>
      </c>
      <c r="D14" s="38"/>
      <c r="E14" s="141" t="s">
        <v>8</v>
      </c>
      <c r="F14" s="142"/>
      <c r="G14" s="37" t="s">
        <v>91</v>
      </c>
    </row>
    <row r="15" spans="1:7" ht="18" customHeight="1">
      <c r="A15" s="36"/>
      <c r="B15" s="65" t="s">
        <v>9</v>
      </c>
      <c r="C15" s="72">
        <v>45033</v>
      </c>
      <c r="D15" s="38"/>
      <c r="E15" s="145" t="s">
        <v>10</v>
      </c>
      <c r="F15" s="146"/>
      <c r="G15" s="68" t="s">
        <v>11</v>
      </c>
    </row>
    <row r="16" spans="1:7" ht="12" customHeight="1">
      <c r="A16" s="31"/>
      <c r="B16" s="40"/>
      <c r="C16" s="41"/>
      <c r="D16" s="4"/>
      <c r="E16" s="42"/>
      <c r="F16" s="42"/>
      <c r="G16" s="43"/>
    </row>
    <row r="17" spans="1:7" ht="12" customHeight="1">
      <c r="A17" s="44"/>
      <c r="B17" s="147" t="s">
        <v>73</v>
      </c>
      <c r="C17" s="148"/>
      <c r="D17" s="148"/>
      <c r="E17" s="148"/>
      <c r="F17" s="148"/>
      <c r="G17" s="148"/>
    </row>
    <row r="18" spans="1:7" ht="12" customHeight="1">
      <c r="A18" s="31"/>
      <c r="B18" s="45"/>
      <c r="C18" s="46"/>
      <c r="D18" s="46"/>
      <c r="E18" s="46"/>
      <c r="F18" s="47"/>
      <c r="G18" s="47"/>
    </row>
    <row r="19" spans="1:7" ht="12" customHeight="1">
      <c r="A19" s="36"/>
      <c r="B19" s="2" t="s">
        <v>12</v>
      </c>
      <c r="C19" s="3"/>
      <c r="D19" s="4"/>
      <c r="E19" s="4"/>
      <c r="F19" s="4"/>
      <c r="G19" s="4"/>
    </row>
    <row r="20" spans="1:7" ht="24" customHeight="1">
      <c r="A20" s="44"/>
      <c r="B20" s="5" t="s">
        <v>13</v>
      </c>
      <c r="C20" s="5" t="s">
        <v>14</v>
      </c>
      <c r="D20" s="5" t="s">
        <v>15</v>
      </c>
      <c r="E20" s="5" t="s">
        <v>16</v>
      </c>
      <c r="F20" s="5" t="s">
        <v>17</v>
      </c>
      <c r="G20" s="5" t="s">
        <v>18</v>
      </c>
    </row>
    <row r="21" spans="1:7" ht="12.75" customHeight="1">
      <c r="A21" s="44"/>
      <c r="B21" s="73" t="s">
        <v>55</v>
      </c>
      <c r="C21" s="66" t="s">
        <v>19</v>
      </c>
      <c r="D21" s="74">
        <v>0.5</v>
      </c>
      <c r="E21" s="73" t="s">
        <v>92</v>
      </c>
      <c r="F21" s="71">
        <v>30000</v>
      </c>
      <c r="G21" s="71">
        <f>(D21*F21)</f>
        <v>15000</v>
      </c>
    </row>
    <row r="22" spans="1:7" ht="18" customHeight="1">
      <c r="A22" s="44"/>
      <c r="B22" s="73" t="s">
        <v>56</v>
      </c>
      <c r="C22" s="66" t="s">
        <v>19</v>
      </c>
      <c r="D22" s="74">
        <v>1</v>
      </c>
      <c r="E22" s="73" t="s">
        <v>57</v>
      </c>
      <c r="F22" s="71">
        <v>30000</v>
      </c>
      <c r="G22" s="71">
        <f>(D22*F22)</f>
        <v>30000</v>
      </c>
    </row>
    <row r="23" spans="1:7" ht="12.75" customHeight="1">
      <c r="A23" s="44"/>
      <c r="B23" s="73" t="s">
        <v>93</v>
      </c>
      <c r="C23" s="66" t="s">
        <v>19</v>
      </c>
      <c r="D23" s="74">
        <v>12</v>
      </c>
      <c r="E23" s="73" t="s">
        <v>94</v>
      </c>
      <c r="F23" s="71">
        <v>30000</v>
      </c>
      <c r="G23" s="71">
        <f>(D23*F23)</f>
        <v>360000</v>
      </c>
    </row>
    <row r="24" spans="1:7" ht="15" customHeight="1">
      <c r="A24" s="44"/>
      <c r="B24" s="73" t="s">
        <v>95</v>
      </c>
      <c r="C24" s="66" t="s">
        <v>19</v>
      </c>
      <c r="D24" s="74">
        <v>2</v>
      </c>
      <c r="E24" s="73" t="s">
        <v>96</v>
      </c>
      <c r="F24" s="71">
        <v>30000</v>
      </c>
      <c r="G24" s="71">
        <f>(D24*F24)</f>
        <v>60000</v>
      </c>
    </row>
    <row r="25" spans="1:7" ht="12.75" customHeight="1">
      <c r="A25" s="44"/>
      <c r="B25" s="73" t="s">
        <v>97</v>
      </c>
      <c r="C25" s="66" t="s">
        <v>98</v>
      </c>
      <c r="D25" s="74">
        <v>54</v>
      </c>
      <c r="E25" s="73" t="s">
        <v>74</v>
      </c>
      <c r="F25" s="71">
        <v>2500</v>
      </c>
      <c r="G25" s="71">
        <f>(D25*F25)</f>
        <v>135000</v>
      </c>
    </row>
    <row r="26" spans="1:7" ht="12.75" customHeight="1">
      <c r="A26" s="44"/>
      <c r="B26" s="75" t="s">
        <v>20</v>
      </c>
      <c r="C26" s="76"/>
      <c r="D26" s="76"/>
      <c r="E26" s="76"/>
      <c r="F26" s="77"/>
      <c r="G26" s="78">
        <f>SUM(G21:G25)</f>
        <v>600000</v>
      </c>
    </row>
    <row r="27" spans="1:7" ht="12" customHeight="1">
      <c r="A27" s="31"/>
      <c r="B27" s="45"/>
      <c r="C27" s="47"/>
      <c r="D27" s="47"/>
      <c r="E27" s="47"/>
      <c r="F27" s="48"/>
      <c r="G27" s="48"/>
    </row>
    <row r="28" spans="1:7" ht="12" customHeight="1">
      <c r="A28" s="36"/>
      <c r="B28" s="6" t="s">
        <v>21</v>
      </c>
      <c r="C28" s="7"/>
      <c r="D28" s="8"/>
      <c r="E28" s="8"/>
      <c r="F28" s="9"/>
      <c r="G28" s="9"/>
    </row>
    <row r="29" spans="1:7" ht="24" customHeight="1">
      <c r="A29" s="36"/>
      <c r="B29" s="10" t="s">
        <v>13</v>
      </c>
      <c r="C29" s="11" t="s">
        <v>14</v>
      </c>
      <c r="D29" s="11" t="s">
        <v>15</v>
      </c>
      <c r="E29" s="10" t="s">
        <v>16</v>
      </c>
      <c r="F29" s="11" t="s">
        <v>17</v>
      </c>
      <c r="G29" s="10" t="s">
        <v>18</v>
      </c>
    </row>
    <row r="30" spans="1:7" ht="12" customHeight="1">
      <c r="A30" s="36"/>
      <c r="B30" s="12"/>
      <c r="C30" s="13"/>
      <c r="D30" s="13"/>
      <c r="E30" s="13"/>
      <c r="F30" s="12"/>
      <c r="G30" s="12"/>
    </row>
    <row r="31" spans="1:7" ht="12" customHeight="1">
      <c r="A31" s="36"/>
      <c r="B31" s="14" t="s">
        <v>22</v>
      </c>
      <c r="C31" s="15"/>
      <c r="D31" s="15"/>
      <c r="E31" s="15"/>
      <c r="F31" s="16"/>
      <c r="G31" s="16"/>
    </row>
    <row r="32" spans="1:7" ht="12" customHeight="1">
      <c r="A32" s="31"/>
      <c r="B32" s="49"/>
      <c r="C32" s="50"/>
      <c r="D32" s="50"/>
      <c r="E32" s="50"/>
      <c r="F32" s="51"/>
      <c r="G32" s="51"/>
    </row>
    <row r="33" spans="1:11" ht="12" customHeight="1">
      <c r="A33" s="36"/>
      <c r="B33" s="6" t="s">
        <v>23</v>
      </c>
      <c r="C33" s="7"/>
      <c r="D33" s="8"/>
      <c r="E33" s="8"/>
      <c r="F33" s="9"/>
      <c r="G33" s="9"/>
    </row>
    <row r="34" spans="1:11" ht="24" customHeight="1">
      <c r="A34" s="36"/>
      <c r="B34" s="17" t="s">
        <v>13</v>
      </c>
      <c r="C34" s="17" t="s">
        <v>14</v>
      </c>
      <c r="D34" s="17" t="s">
        <v>15</v>
      </c>
      <c r="E34" s="17" t="s">
        <v>16</v>
      </c>
      <c r="F34" s="18" t="s">
        <v>17</v>
      </c>
      <c r="G34" s="17" t="s">
        <v>18</v>
      </c>
    </row>
    <row r="35" spans="1:11" ht="12.75" customHeight="1">
      <c r="A35" s="44"/>
      <c r="B35" s="79"/>
      <c r="C35" s="80"/>
      <c r="D35" s="81"/>
      <c r="E35" s="82"/>
      <c r="F35" s="83"/>
      <c r="G35" s="83"/>
    </row>
    <row r="36" spans="1:11" ht="12.75" customHeight="1">
      <c r="A36" s="44"/>
      <c r="B36" s="14" t="s">
        <v>24</v>
      </c>
      <c r="C36" s="15"/>
      <c r="D36" s="15"/>
      <c r="E36" s="15"/>
      <c r="F36" s="16"/>
      <c r="G36" s="61"/>
    </row>
    <row r="37" spans="1:11" ht="12.75" customHeight="1">
      <c r="A37" s="44"/>
      <c r="B37" s="49"/>
      <c r="C37" s="50"/>
      <c r="D37" s="50"/>
      <c r="E37" s="50"/>
      <c r="F37" s="51"/>
      <c r="G37" s="51"/>
    </row>
    <row r="38" spans="1:11" ht="12.75" customHeight="1">
      <c r="A38" s="44"/>
      <c r="B38" s="6" t="s">
        <v>25</v>
      </c>
      <c r="C38" s="7"/>
      <c r="D38" s="8"/>
      <c r="E38" s="8"/>
      <c r="F38" s="9"/>
      <c r="G38" s="9"/>
    </row>
    <row r="39" spans="1:11" ht="24.65" customHeight="1">
      <c r="A39" s="44"/>
      <c r="B39" s="18" t="s">
        <v>26</v>
      </c>
      <c r="C39" s="18" t="s">
        <v>27</v>
      </c>
      <c r="D39" s="18" t="s">
        <v>28</v>
      </c>
      <c r="E39" s="18" t="s">
        <v>16</v>
      </c>
      <c r="F39" s="18" t="s">
        <v>17</v>
      </c>
      <c r="G39" s="18" t="s">
        <v>18</v>
      </c>
    </row>
    <row r="40" spans="1:11" ht="12.75" customHeight="1">
      <c r="A40" s="44"/>
      <c r="B40" s="84" t="s">
        <v>58</v>
      </c>
      <c r="C40" s="85"/>
      <c r="D40" s="85"/>
      <c r="E40" s="85"/>
      <c r="F40" s="85"/>
      <c r="G40" s="85"/>
    </row>
    <row r="41" spans="1:11" ht="15" customHeight="1">
      <c r="A41" s="44"/>
      <c r="B41" s="69" t="s">
        <v>59</v>
      </c>
      <c r="C41" s="86" t="s">
        <v>60</v>
      </c>
      <c r="D41" s="87">
        <v>1</v>
      </c>
      <c r="E41" s="86" t="s">
        <v>63</v>
      </c>
      <c r="F41" s="39">
        <v>25000</v>
      </c>
      <c r="G41" s="39">
        <f>(D41*F41)</f>
        <v>25000</v>
      </c>
    </row>
    <row r="42" spans="1:11" ht="16" customHeight="1">
      <c r="A42" s="44"/>
      <c r="B42" s="69" t="s">
        <v>61</v>
      </c>
      <c r="C42" s="86" t="s">
        <v>109</v>
      </c>
      <c r="D42" s="87">
        <v>1</v>
      </c>
      <c r="E42" s="86" t="s">
        <v>62</v>
      </c>
      <c r="F42" s="39">
        <v>3900</v>
      </c>
      <c r="G42" s="39">
        <f>(D42*F42)</f>
        <v>3900</v>
      </c>
    </row>
    <row r="43" spans="1:11" ht="14.25" customHeight="1">
      <c r="A43" s="44"/>
      <c r="B43" s="88" t="s">
        <v>64</v>
      </c>
      <c r="C43" s="89"/>
      <c r="D43" s="70"/>
      <c r="E43" s="89"/>
      <c r="F43" s="39"/>
      <c r="G43" s="39"/>
    </row>
    <row r="44" spans="1:11" ht="14.5" customHeight="1">
      <c r="A44" s="44"/>
      <c r="B44" s="69" t="s">
        <v>65</v>
      </c>
      <c r="C44" s="86" t="s">
        <v>107</v>
      </c>
      <c r="D44" s="87">
        <v>20</v>
      </c>
      <c r="E44" s="86" t="s">
        <v>67</v>
      </c>
      <c r="F44" s="39">
        <v>5500</v>
      </c>
      <c r="G44" s="39">
        <f>(D44*F44)</f>
        <v>110000</v>
      </c>
    </row>
    <row r="45" spans="1:11" ht="12.75" customHeight="1">
      <c r="A45" s="44"/>
      <c r="B45" s="69" t="s">
        <v>99</v>
      </c>
      <c r="C45" s="86" t="s">
        <v>66</v>
      </c>
      <c r="D45" s="87">
        <v>30</v>
      </c>
      <c r="E45" s="86" t="s">
        <v>67</v>
      </c>
      <c r="F45" s="39">
        <v>14500</v>
      </c>
      <c r="G45" s="39">
        <f>(D45*F45)</f>
        <v>435000</v>
      </c>
    </row>
    <row r="46" spans="1:11" ht="12" customHeight="1">
      <c r="A46" s="31"/>
      <c r="B46" s="14" t="s">
        <v>29</v>
      </c>
      <c r="C46" s="15"/>
      <c r="D46" s="15"/>
      <c r="E46" s="15"/>
      <c r="F46" s="16"/>
      <c r="G46" s="61">
        <f>SUM(G40:G45)</f>
        <v>573900</v>
      </c>
    </row>
    <row r="47" spans="1:11" ht="12" customHeight="1">
      <c r="A47" s="36"/>
      <c r="B47" s="49"/>
      <c r="C47" s="50"/>
      <c r="D47" s="50"/>
      <c r="E47" s="53"/>
      <c r="F47" s="51"/>
      <c r="G47" s="51"/>
    </row>
    <row r="48" spans="1:11" ht="24" customHeight="1">
      <c r="A48" s="36"/>
      <c r="B48" s="6" t="s">
        <v>30</v>
      </c>
      <c r="C48" s="7"/>
      <c r="D48" s="8"/>
      <c r="E48" s="8"/>
      <c r="F48" s="9"/>
      <c r="G48" s="9"/>
      <c r="K48" s="52"/>
    </row>
    <row r="49" spans="1:11" ht="26.15" customHeight="1">
      <c r="A49" s="44"/>
      <c r="B49" s="17" t="s">
        <v>31</v>
      </c>
      <c r="C49" s="18" t="s">
        <v>27</v>
      </c>
      <c r="D49" s="18" t="s">
        <v>28</v>
      </c>
      <c r="E49" s="17" t="s">
        <v>16</v>
      </c>
      <c r="F49" s="18" t="s">
        <v>17</v>
      </c>
      <c r="G49" s="17" t="s">
        <v>18</v>
      </c>
      <c r="K49" s="52"/>
    </row>
    <row r="50" spans="1:11" ht="12.75" customHeight="1">
      <c r="A50" s="44"/>
      <c r="B50" s="73"/>
      <c r="C50" s="86"/>
      <c r="D50" s="39"/>
      <c r="E50" s="66"/>
      <c r="F50" s="90"/>
      <c r="G50" s="39"/>
    </row>
    <row r="51" spans="1:11" ht="12.75" customHeight="1">
      <c r="A51" s="44"/>
      <c r="B51" s="14" t="s">
        <v>50</v>
      </c>
      <c r="C51" s="62"/>
      <c r="D51" s="62"/>
      <c r="E51" s="62"/>
      <c r="F51" s="63"/>
      <c r="G51" s="64"/>
    </row>
    <row r="52" spans="1:11" ht="12.75" customHeight="1">
      <c r="A52" s="44"/>
      <c r="B52" s="54"/>
      <c r="C52" s="54"/>
      <c r="D52" s="54"/>
      <c r="E52" s="54"/>
      <c r="F52" s="55"/>
      <c r="G52" s="55"/>
    </row>
    <row r="53" spans="1:11" ht="12.75" customHeight="1">
      <c r="A53" s="44"/>
      <c r="B53" s="22" t="s">
        <v>32</v>
      </c>
      <c r="C53" s="23"/>
      <c r="D53" s="23"/>
      <c r="E53" s="23"/>
      <c r="F53" s="23"/>
      <c r="G53" s="30">
        <f>G26+G36+G46+G51+G31</f>
        <v>1173900</v>
      </c>
    </row>
    <row r="54" spans="1:11" ht="12.75" customHeight="1">
      <c r="A54" s="44"/>
      <c r="B54" s="24" t="s">
        <v>33</v>
      </c>
      <c r="C54" s="20"/>
      <c r="D54" s="20"/>
      <c r="E54" s="20"/>
      <c r="F54" s="20"/>
      <c r="G54" s="25">
        <f>G53*0.05</f>
        <v>58695</v>
      </c>
    </row>
    <row r="55" spans="1:11" ht="12.75" customHeight="1">
      <c r="A55" s="44"/>
      <c r="B55" s="26" t="s">
        <v>34</v>
      </c>
      <c r="C55" s="19"/>
      <c r="D55" s="19"/>
      <c r="E55" s="19"/>
      <c r="F55" s="19"/>
      <c r="G55" s="27">
        <f>G54+G53</f>
        <v>1232595</v>
      </c>
    </row>
    <row r="56" spans="1:11" ht="12.75" customHeight="1">
      <c r="A56" s="44"/>
      <c r="B56" s="24" t="s">
        <v>35</v>
      </c>
      <c r="C56" s="20"/>
      <c r="D56" s="20"/>
      <c r="E56" s="20"/>
      <c r="F56" s="20"/>
      <c r="G56" s="25">
        <f>G12</f>
        <v>3150000</v>
      </c>
    </row>
    <row r="57" spans="1:11" ht="12.75" customHeight="1">
      <c r="A57" s="44"/>
      <c r="B57" s="28" t="s">
        <v>36</v>
      </c>
      <c r="C57" s="91"/>
      <c r="D57" s="91"/>
      <c r="E57" s="91"/>
      <c r="F57" s="91"/>
      <c r="G57" s="29">
        <f>G56-G55</f>
        <v>1917405</v>
      </c>
    </row>
    <row r="58" spans="1:11" ht="12.75" customHeight="1">
      <c r="A58" s="44"/>
      <c r="B58" s="92" t="s">
        <v>105</v>
      </c>
      <c r="C58" s="93"/>
      <c r="D58" s="93"/>
      <c r="E58" s="93"/>
      <c r="F58" s="93"/>
      <c r="G58" s="21"/>
    </row>
    <row r="59" spans="1:11" ht="13.5" customHeight="1">
      <c r="A59" s="36"/>
      <c r="B59" s="94"/>
      <c r="C59" s="93"/>
      <c r="D59" s="93"/>
      <c r="E59" s="93"/>
      <c r="F59" s="93"/>
      <c r="G59" s="21"/>
    </row>
    <row r="60" spans="1:11" ht="12" customHeight="1">
      <c r="A60" s="56"/>
      <c r="B60" s="95" t="s">
        <v>106</v>
      </c>
      <c r="C60" s="96"/>
      <c r="D60" s="96"/>
      <c r="E60" s="97"/>
      <c r="F60" s="96"/>
      <c r="G60" s="58"/>
    </row>
    <row r="61" spans="1:11" ht="12" customHeight="1">
      <c r="A61" s="56"/>
      <c r="B61" s="98" t="s">
        <v>77</v>
      </c>
      <c r="C61" s="99"/>
      <c r="D61" s="99"/>
      <c r="E61" s="100"/>
      <c r="F61" s="99"/>
      <c r="G61" s="59"/>
    </row>
    <row r="62" spans="1:11" ht="24" customHeight="1">
      <c r="A62" s="56"/>
      <c r="B62" s="98" t="s">
        <v>37</v>
      </c>
      <c r="C62" s="99"/>
      <c r="D62" s="99"/>
      <c r="E62" s="100"/>
      <c r="F62" s="99"/>
      <c r="G62" s="59"/>
    </row>
    <row r="63" spans="1:11" ht="12.75" customHeight="1">
      <c r="A63" s="56"/>
      <c r="B63" s="98" t="s">
        <v>68</v>
      </c>
      <c r="C63" s="99"/>
      <c r="D63" s="99"/>
      <c r="E63" s="100"/>
      <c r="F63" s="99"/>
      <c r="G63" s="59"/>
    </row>
    <row r="64" spans="1:11" ht="13.5" customHeight="1">
      <c r="A64" s="56"/>
      <c r="B64" s="98" t="s">
        <v>69</v>
      </c>
      <c r="C64" s="99"/>
      <c r="D64" s="99"/>
      <c r="E64" s="100"/>
      <c r="F64" s="99"/>
      <c r="G64" s="59"/>
    </row>
    <row r="65" spans="1:7" ht="12" customHeight="1">
      <c r="A65" s="56"/>
      <c r="B65" s="98" t="s">
        <v>38</v>
      </c>
      <c r="C65" s="99"/>
      <c r="D65" s="99"/>
      <c r="E65" s="100"/>
      <c r="F65" s="99"/>
      <c r="G65" s="59"/>
    </row>
    <row r="66" spans="1:7" ht="12" customHeight="1">
      <c r="A66" s="56"/>
      <c r="B66" s="98" t="s">
        <v>78</v>
      </c>
      <c r="C66" s="99"/>
      <c r="D66" s="99"/>
      <c r="E66" s="100"/>
      <c r="F66" s="99"/>
      <c r="G66" s="59"/>
    </row>
    <row r="67" spans="1:7" ht="12" customHeight="1">
      <c r="A67" s="56"/>
      <c r="B67" s="101" t="s">
        <v>79</v>
      </c>
      <c r="C67" s="102"/>
      <c r="D67" s="102"/>
      <c r="E67" s="103"/>
      <c r="F67" s="102"/>
      <c r="G67" s="59"/>
    </row>
    <row r="68" spans="1:7" ht="26.5" customHeight="1">
      <c r="A68" s="56"/>
      <c r="B68" s="101" t="s">
        <v>80</v>
      </c>
      <c r="C68" s="102"/>
      <c r="D68" s="102"/>
      <c r="E68" s="103"/>
      <c r="F68" s="102"/>
      <c r="G68" s="59"/>
    </row>
    <row r="69" spans="1:7" ht="12" customHeight="1">
      <c r="A69" s="56"/>
      <c r="B69" s="104" t="s">
        <v>70</v>
      </c>
      <c r="C69" s="104" t="s">
        <v>28</v>
      </c>
      <c r="D69" s="104" t="s">
        <v>71</v>
      </c>
      <c r="E69" s="104" t="s">
        <v>17</v>
      </c>
      <c r="F69" s="105" t="s">
        <v>18</v>
      </c>
      <c r="G69" s="59"/>
    </row>
    <row r="70" spans="1:7" ht="12" customHeight="1">
      <c r="A70" s="56"/>
      <c r="B70" s="106" t="s">
        <v>81</v>
      </c>
      <c r="C70" s="107">
        <v>30</v>
      </c>
      <c r="D70" s="108" t="s">
        <v>82</v>
      </c>
      <c r="E70" s="109">
        <v>70000</v>
      </c>
      <c r="F70" s="106">
        <f>E70*C70</f>
        <v>2100000</v>
      </c>
      <c r="G70" s="59"/>
    </row>
    <row r="71" spans="1:7" ht="12" customHeight="1">
      <c r="A71" s="56"/>
      <c r="B71" s="106" t="s">
        <v>83</v>
      </c>
      <c r="C71" s="107">
        <v>7</v>
      </c>
      <c r="D71" s="108" t="s">
        <v>82</v>
      </c>
      <c r="E71" s="109">
        <v>70000</v>
      </c>
      <c r="F71" s="106">
        <f t="shared" ref="F71:F74" si="0">E71*C71</f>
        <v>490000</v>
      </c>
      <c r="G71" s="59"/>
    </row>
    <row r="72" spans="1:7" ht="12" customHeight="1">
      <c r="A72" s="56"/>
      <c r="B72" s="106" t="s">
        <v>84</v>
      </c>
      <c r="C72" s="107">
        <v>8</v>
      </c>
      <c r="D72" s="108" t="s">
        <v>72</v>
      </c>
      <c r="E72" s="109">
        <v>70000</v>
      </c>
      <c r="F72" s="106">
        <f t="shared" si="0"/>
        <v>560000</v>
      </c>
      <c r="G72" s="59"/>
    </row>
    <row r="73" spans="1:7" ht="15" customHeight="1">
      <c r="A73" s="56"/>
      <c r="B73" s="110" t="s">
        <v>89</v>
      </c>
      <c r="C73" s="111">
        <f>SUM(C70:C72)</f>
        <v>45</v>
      </c>
      <c r="D73" s="110" t="s">
        <v>88</v>
      </c>
      <c r="E73" s="111">
        <f>AVERAGE(E70:E72)</f>
        <v>70000</v>
      </c>
      <c r="F73" s="105">
        <f>SUM(F68:F72)</f>
        <v>3150000</v>
      </c>
      <c r="G73" s="59"/>
    </row>
    <row r="74" spans="1:7" ht="12" customHeight="1">
      <c r="A74" s="56"/>
      <c r="B74" s="106" t="s">
        <v>85</v>
      </c>
      <c r="C74" s="107">
        <v>125</v>
      </c>
      <c r="D74" s="108" t="s">
        <v>86</v>
      </c>
      <c r="E74" s="109">
        <v>0</v>
      </c>
      <c r="F74" s="106">
        <f t="shared" si="0"/>
        <v>0</v>
      </c>
      <c r="G74" s="59"/>
    </row>
    <row r="75" spans="1:7" ht="12" customHeight="1">
      <c r="A75" s="56"/>
      <c r="B75" s="110" t="s">
        <v>87</v>
      </c>
      <c r="C75" s="111">
        <f>C73+C74</f>
        <v>170</v>
      </c>
      <c r="D75" s="110"/>
      <c r="E75" s="110"/>
      <c r="F75" s="105">
        <f>F73+F74</f>
        <v>3150000</v>
      </c>
      <c r="G75" s="60"/>
    </row>
    <row r="76" spans="1:7" ht="12" customHeight="1">
      <c r="A76" s="56"/>
      <c r="B76" s="94"/>
      <c r="C76" s="94"/>
      <c r="D76" s="94"/>
      <c r="E76" s="94"/>
      <c r="F76" s="94"/>
      <c r="G76" s="94"/>
    </row>
    <row r="77" spans="1:7" ht="12" customHeight="1" thickBot="1">
      <c r="A77" s="56"/>
      <c r="B77" s="139" t="s">
        <v>39</v>
      </c>
      <c r="C77" s="140"/>
      <c r="D77" s="112"/>
      <c r="E77" s="113"/>
      <c r="F77" s="113"/>
      <c r="G77" s="114"/>
    </row>
    <row r="78" spans="1:7" ht="12" customHeight="1">
      <c r="A78" s="56"/>
      <c r="B78" s="115" t="s">
        <v>31</v>
      </c>
      <c r="C78" s="116" t="s">
        <v>40</v>
      </c>
      <c r="D78" s="117" t="s">
        <v>41</v>
      </c>
      <c r="E78" s="113"/>
      <c r="F78" s="113"/>
      <c r="G78" s="114"/>
    </row>
    <row r="79" spans="1:7" ht="12" customHeight="1">
      <c r="A79" s="56"/>
      <c r="B79" s="118" t="s">
        <v>42</v>
      </c>
      <c r="C79" s="119">
        <f>+G26</f>
        <v>600000</v>
      </c>
      <c r="D79" s="120">
        <f>(C79/C85)</f>
        <v>0.48677789541576916</v>
      </c>
      <c r="E79" s="113"/>
      <c r="F79" s="113"/>
      <c r="G79" s="114"/>
    </row>
    <row r="80" spans="1:7" ht="12" customHeight="1">
      <c r="A80" s="56"/>
      <c r="B80" s="118" t="s">
        <v>43</v>
      </c>
      <c r="C80" s="121">
        <f>+G31</f>
        <v>0</v>
      </c>
      <c r="D80" s="120">
        <v>0</v>
      </c>
      <c r="E80" s="113"/>
      <c r="F80" s="113"/>
      <c r="G80" s="114"/>
    </row>
    <row r="81" spans="1:7" ht="12" customHeight="1">
      <c r="A81" s="56"/>
      <c r="B81" s="118" t="s">
        <v>44</v>
      </c>
      <c r="C81" s="119">
        <f>+G36</f>
        <v>0</v>
      </c>
      <c r="D81" s="120">
        <f>(C81/C85)</f>
        <v>0</v>
      </c>
      <c r="E81" s="113"/>
      <c r="F81" s="113"/>
      <c r="G81" s="114"/>
    </row>
    <row r="82" spans="1:7" ht="12" customHeight="1">
      <c r="A82" s="56"/>
      <c r="B82" s="118" t="s">
        <v>26</v>
      </c>
      <c r="C82" s="119">
        <f>+G46</f>
        <v>573900</v>
      </c>
      <c r="D82" s="120">
        <f>(C82/C85)</f>
        <v>0.46560305696518323</v>
      </c>
      <c r="E82" s="113"/>
      <c r="F82" s="113"/>
      <c r="G82" s="114"/>
    </row>
    <row r="83" spans="1:7" ht="12.75" customHeight="1">
      <c r="A83" s="56"/>
      <c r="B83" s="118" t="s">
        <v>45</v>
      </c>
      <c r="C83" s="122">
        <f>+G51</f>
        <v>0</v>
      </c>
      <c r="D83" s="120">
        <f>(C83/C85)</f>
        <v>0</v>
      </c>
      <c r="E83" s="123"/>
      <c r="F83" s="123"/>
      <c r="G83" s="114"/>
    </row>
    <row r="84" spans="1:7" ht="12" customHeight="1">
      <c r="A84" s="56"/>
      <c r="B84" s="118" t="s">
        <v>46</v>
      </c>
      <c r="C84" s="122">
        <f>+G54</f>
        <v>58695</v>
      </c>
      <c r="D84" s="120">
        <f>(C84/C85)</f>
        <v>4.7619047619047616E-2</v>
      </c>
      <c r="E84" s="123"/>
      <c r="F84" s="123"/>
      <c r="G84" s="114"/>
    </row>
    <row r="85" spans="1:7" ht="12.75" customHeight="1" thickBot="1">
      <c r="A85" s="56"/>
      <c r="B85" s="124" t="s">
        <v>47</v>
      </c>
      <c r="C85" s="125">
        <f>SUM(C79:C84)</f>
        <v>1232595</v>
      </c>
      <c r="D85" s="126">
        <f>SUM(D79:D84)</f>
        <v>1</v>
      </c>
      <c r="E85" s="123"/>
      <c r="F85" s="123"/>
      <c r="G85" s="114"/>
    </row>
    <row r="86" spans="1:7" ht="12" customHeight="1">
      <c r="A86" s="57"/>
      <c r="B86" s="94"/>
      <c r="C86" s="93"/>
      <c r="D86" s="93"/>
      <c r="E86" s="93"/>
      <c r="F86" s="93"/>
      <c r="G86" s="114"/>
    </row>
    <row r="87" spans="1:7" ht="12" customHeight="1">
      <c r="A87" s="56"/>
      <c r="B87" s="127"/>
      <c r="C87" s="93"/>
      <c r="D87" s="93"/>
      <c r="E87" s="93"/>
      <c r="F87" s="93"/>
      <c r="G87" s="114"/>
    </row>
    <row r="88" spans="1:7" ht="12.75" customHeight="1" thickBot="1">
      <c r="A88" s="56"/>
      <c r="B88" s="128"/>
      <c r="C88" s="129" t="s">
        <v>100</v>
      </c>
      <c r="D88" s="130"/>
      <c r="E88" s="131"/>
      <c r="F88" s="132"/>
      <c r="G88" s="114"/>
    </row>
    <row r="89" spans="1:7" ht="15.65" customHeight="1">
      <c r="A89" s="56"/>
      <c r="B89" s="133" t="s">
        <v>101</v>
      </c>
      <c r="C89" s="134">
        <f>(D89/0.9)*0.85</f>
        <v>42.5</v>
      </c>
      <c r="D89" s="135">
        <f>G9</f>
        <v>45</v>
      </c>
      <c r="E89" s="136">
        <f>(D89/0.9)*0.95</f>
        <v>47.5</v>
      </c>
      <c r="F89" s="137"/>
      <c r="G89" s="114"/>
    </row>
    <row r="90" spans="1:7" ht="11.25" customHeight="1" thickBot="1">
      <c r="B90" s="124" t="s">
        <v>102</v>
      </c>
      <c r="C90" s="125">
        <f>(G55/C89)</f>
        <v>29002.235294117647</v>
      </c>
      <c r="D90" s="125">
        <f>(G55/D89)</f>
        <v>27391</v>
      </c>
      <c r="E90" s="138">
        <f>(G55/E89)</f>
        <v>25949.36842105263</v>
      </c>
      <c r="F90" s="137"/>
      <c r="G90" s="114"/>
    </row>
    <row r="91" spans="1:7" ht="11.25" customHeight="1">
      <c r="B91" s="92" t="s">
        <v>48</v>
      </c>
      <c r="C91" s="94"/>
      <c r="D91" s="94"/>
      <c r="E91" s="94"/>
      <c r="F91" s="94"/>
      <c r="G91" s="114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Gallardo Contreras Marcelo Andres</cp:lastModifiedBy>
  <dcterms:created xsi:type="dcterms:W3CDTF">2020-11-27T12:49:26Z</dcterms:created>
  <dcterms:modified xsi:type="dcterms:W3CDTF">2023-04-17T19:57:33Z</dcterms:modified>
</cp:coreProperties>
</file>