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I\"/>
    </mc:Choice>
  </mc:AlternateContent>
  <bookViews>
    <workbookView xWindow="0" yWindow="0" windowWidth="20325" windowHeight="9435"/>
  </bookViews>
  <sheets>
    <sheet name="OVINOS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G48" i="1"/>
  <c r="G37" i="1"/>
  <c r="G32" i="1"/>
  <c r="G27" i="1"/>
  <c r="G47" i="1" l="1"/>
  <c r="G12" i="1"/>
  <c r="G44" i="1" l="1"/>
  <c r="G52" i="1"/>
  <c r="G53" i="1" s="1"/>
  <c r="G42" i="1" l="1"/>
  <c r="G43" i="1"/>
  <c r="G45" i="1"/>
  <c r="G46" i="1"/>
  <c r="G41" i="1"/>
  <c r="G22" i="1"/>
  <c r="G23" i="1"/>
  <c r="G24" i="1"/>
  <c r="G25" i="1"/>
  <c r="G26" i="1"/>
  <c r="G21" i="1"/>
  <c r="C72" i="1" l="1"/>
  <c r="C75" i="1"/>
  <c r="C74" i="1"/>
  <c r="C76" i="1"/>
  <c r="C73" i="1" l="1"/>
  <c r="G58" i="1"/>
  <c r="G55" i="1" l="1"/>
  <c r="G56" i="1" s="1"/>
  <c r="C77" i="1" s="1"/>
  <c r="G57" i="1" l="1"/>
  <c r="D83" i="1" s="1"/>
  <c r="C78" i="1"/>
  <c r="D72" i="1" s="1"/>
  <c r="E83" i="1" l="1"/>
  <c r="G59" i="1"/>
  <c r="D77" i="1"/>
  <c r="D75" i="1"/>
  <c r="D76" i="1"/>
  <c r="D74" i="1"/>
  <c r="D78" i="1" l="1"/>
</calcChain>
</file>

<file path=xl/sharedStrings.xml><?xml version="1.0" encoding="utf-8"?>
<sst xmlns="http://schemas.openxmlformats.org/spreadsheetml/2006/main" count="141" uniqueCount="108">
  <si>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</si>
  <si>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</si>
  <si>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</si>
  <si>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</si>
  <si>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</si>
  <si>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</si>
  <si>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</si>
  <si>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</si>
  <si>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</si>
  <si>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</si>
  <si>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</si>
  <si>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</si>
  <si>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</si>
  <si>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</si>
  <si>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</si>
  <si>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</si>
  <si>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</si>
  <si>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</si>
  <si>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</si>
  <si>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</si>
  <si>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</si>
  <si>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</si>
  <si>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</si>
  <si>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</si>
  <si>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</si>
  <si>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</si>
  <si>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</si>
  <si>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</si>
  <si>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</si>
  <si>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</si>
  <si>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</si>
  <si>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</si>
  <si>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</si>
  <si>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</si>
  <si>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</si>
  <si>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</si>
  <si>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</si>
  <si>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</si>
  <si>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</si>
  <si>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</si>
  <si>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</si>
  <si>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</si>
  <si>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</si>
  <si>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</si>
  <si>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</si>
  <si>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</si>
  <si>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</si>
  <si>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</si>
  <si>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</si>
  <si>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</si>
  <si>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</si>
  <si>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</si>
  <si>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</si>
  <si>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</si>
  <si>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</si>
  <si>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</si>
  <si>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PRECIO ESPERADO ($/Unidades)</t>
  </si>
  <si>
    <t>Medio</t>
  </si>
  <si>
    <t>Anual</t>
  </si>
  <si>
    <t>Sequía, heladas, pasturas naturales, incendios.</t>
  </si>
  <si>
    <t>Marzo-Abril</t>
  </si>
  <si>
    <t>ha</t>
  </si>
  <si>
    <t>Servicio análisis parasitario</t>
  </si>
  <si>
    <t>c/u</t>
  </si>
  <si>
    <t>OVINOS</t>
  </si>
  <si>
    <t>Suffolk Down</t>
  </si>
  <si>
    <t>Lib. B. O'Higgins</t>
  </si>
  <si>
    <t>LITUECHE</t>
  </si>
  <si>
    <t>Litueche-Navidad</t>
  </si>
  <si>
    <t>COSTOS DIRECTOS DE PRODUCCION PLANTEL POR 50 OVEJAS (Incluye IVA)</t>
  </si>
  <si>
    <t>RENDIMIENTO (50 UA Corderos)</t>
  </si>
  <si>
    <t>consumidores locales</t>
  </si>
  <si>
    <t>Manejo sanitario de otoño</t>
  </si>
  <si>
    <t>Manejo sanitario de primavera</t>
  </si>
  <si>
    <t>Agosto -Sept</t>
  </si>
  <si>
    <t>Suplementación alimenticia invierno</t>
  </si>
  <si>
    <t>Identificación de animales</t>
  </si>
  <si>
    <t>Diciembre</t>
  </si>
  <si>
    <t>Manejo de encaste</t>
  </si>
  <si>
    <t>Febrero-Marzo</t>
  </si>
  <si>
    <t>Esquila</t>
  </si>
  <si>
    <t>Noviembre</t>
  </si>
  <si>
    <t>abril - septiembre</t>
  </si>
  <si>
    <t>Vacuna clostridial</t>
  </si>
  <si>
    <t>Frasco  500 cc</t>
  </si>
  <si>
    <t>Semestral</t>
  </si>
  <si>
    <t>Ivermectina</t>
  </si>
  <si>
    <t>Frasco 250 cc</t>
  </si>
  <si>
    <t>Invierno</t>
  </si>
  <si>
    <t>Antiparasitario oral</t>
  </si>
  <si>
    <t>Frasco lt</t>
  </si>
  <si>
    <t>Primavera</t>
  </si>
  <si>
    <t>Medicamentos de emergencia</t>
  </si>
  <si>
    <t>Frasco</t>
  </si>
  <si>
    <t>Concentrados</t>
  </si>
  <si>
    <t>Kg</t>
  </si>
  <si>
    <t>ESCENARIOS COSTO UNITARIO  ($/cordero)</t>
  </si>
  <si>
    <t>Rendimiento (Corderos/plantel)</t>
  </si>
  <si>
    <t>Costo unitario ($/cordero) (*)</t>
  </si>
  <si>
    <t>N/A</t>
  </si>
  <si>
    <t>Pradera suplementaria (Avena Pastoreo)</t>
  </si>
  <si>
    <t>Mayo hasta Agosto</t>
  </si>
  <si>
    <t xml:space="preserve">unidad </t>
  </si>
  <si>
    <t>Fardos alimentación invernal</t>
  </si>
  <si>
    <t>Abril-Septiembre</t>
  </si>
  <si>
    <t>Abril  - Noviembre</t>
  </si>
  <si>
    <t>$/Plantel Ovino</t>
  </si>
  <si>
    <t>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</si>
</sst>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 Narrow"/>
      <family val="2"/>
    </font>
    <font>
      <b/>
      <i/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0" fontId="17" fillId="0" borderId="17"/>
    <xf numFmtId="0" fontId="1" fillId="0" borderId="17"/>
    <xf numFmtId="43" fontId="17" fillId="0" borderId="17" applyFont="0" applyFill="0" applyBorder="0" applyAlignment="0" applyProtection="0"/>
    <xf numFmtId="166" fontId="18" fillId="0" borderId="17" applyFont="0" applyFill="0" applyBorder="0" applyAlignment="0" applyProtection="0"/>
    <xf numFmtId="166" fontId="17" fillId="0" borderId="17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0" fontId="6" fillId="2" borderId="6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13" fillId="6" borderId="17" xfId="0" applyFont="1" applyFill="1" applyBorder="1" applyAlignment="1"/>
    <xf numFmtId="3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13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49" fontId="11" fillId="7" borderId="21" xfId="0" applyNumberFormat="1" applyFont="1" applyFill="1" applyBorder="1" applyAlignment="1">
      <alignment vertical="center"/>
    </xf>
    <xf numFmtId="49" fontId="11" fillId="2" borderId="23" xfId="0" applyNumberFormat="1" applyFont="1" applyFill="1" applyBorder="1" applyAlignment="1">
      <alignment vertical="center"/>
    </xf>
    <xf numFmtId="9" fontId="13" fillId="2" borderId="24" xfId="0" applyNumberFormat="1" applyFont="1" applyFill="1" applyBorder="1" applyAlignment="1"/>
    <xf numFmtId="49" fontId="11" fillId="7" borderId="25" xfId="0" applyNumberFormat="1" applyFont="1" applyFill="1" applyBorder="1" applyAlignment="1">
      <alignment vertical="center"/>
    </xf>
    <xf numFmtId="165" fontId="11" fillId="7" borderId="26" xfId="0" applyNumberFormat="1" applyFont="1" applyFill="1" applyBorder="1" applyAlignment="1">
      <alignment vertical="center"/>
    </xf>
    <xf numFmtId="9" fontId="11" fillId="7" borderId="27" xfId="0" applyNumberFormat="1" applyFont="1" applyFill="1" applyBorder="1" applyAlignment="1">
      <alignment vertical="center"/>
    </xf>
    <xf numFmtId="0" fontId="13" fillId="8" borderId="30" xfId="0" applyFont="1" applyFill="1" applyBorder="1" applyAlignment="1"/>
    <xf numFmtId="0" fontId="13" fillId="2" borderId="17" xfId="0" applyFont="1" applyFill="1" applyBorder="1" applyAlignment="1">
      <alignment vertical="center"/>
    </xf>
    <xf numFmtId="49" fontId="13" fillId="2" borderId="17" xfId="0" applyNumberFormat="1" applyFont="1" applyFill="1" applyBorder="1" applyAlignment="1">
      <alignment vertical="center"/>
    </xf>
    <xf numFmtId="49" fontId="11" fillId="2" borderId="31" xfId="0" applyNumberFormat="1" applyFont="1" applyFill="1" applyBorder="1" applyAlignment="1">
      <alignment vertical="center"/>
    </xf>
    <xf numFmtId="0" fontId="13" fillId="2" borderId="32" xfId="0" applyFont="1" applyFill="1" applyBorder="1" applyAlignment="1"/>
    <xf numFmtId="0" fontId="13" fillId="2" borderId="33" xfId="0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0" fontId="13" fillId="2" borderId="35" xfId="0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0" fontId="13" fillId="2" borderId="37" xfId="0" applyFont="1" applyFill="1" applyBorder="1" applyAlignment="1"/>
    <xf numFmtId="0" fontId="13" fillId="2" borderId="38" xfId="0" applyFont="1" applyFill="1" applyBorder="1" applyAlignment="1"/>
    <xf numFmtId="0" fontId="11" fillId="6" borderId="17" xfId="0" applyFont="1" applyFill="1" applyBorder="1" applyAlignment="1">
      <alignment vertical="center"/>
    </xf>
    <xf numFmtId="49" fontId="11" fillId="7" borderId="39" xfId="0" applyNumberFormat="1" applyFont="1" applyFill="1" applyBorder="1" applyAlignment="1">
      <alignment vertical="center"/>
    </xf>
    <xf numFmtId="165" fontId="11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2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2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/>
    </xf>
    <xf numFmtId="164" fontId="2" fillId="2" borderId="17" xfId="0" applyNumberFormat="1" applyFont="1" applyFill="1" applyBorder="1" applyAlignment="1">
      <alignment horizontal="right" vertical="center"/>
    </xf>
    <xf numFmtId="164" fontId="15" fillId="2" borderId="17" xfId="0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3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/>
    <xf numFmtId="0" fontId="3" fillId="2" borderId="44" xfId="0" applyFont="1" applyFill="1" applyBorder="1" applyAlignment="1"/>
    <xf numFmtId="0" fontId="3" fillId="2" borderId="44" xfId="0" applyFont="1" applyFill="1" applyBorder="1" applyAlignment="1">
      <alignment horizontal="center"/>
    </xf>
    <xf numFmtId="3" fontId="3" fillId="2" borderId="44" xfId="0" applyNumberFormat="1" applyFont="1" applyFill="1" applyBorder="1" applyAlignment="1"/>
    <xf numFmtId="3" fontId="3" fillId="2" borderId="44" xfId="0" applyNumberFormat="1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center" wrapText="1"/>
    </xf>
    <xf numFmtId="3" fontId="7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49" fontId="11" fillId="7" borderId="18" xfId="0" applyNumberFormat="1" applyFont="1" applyFill="1" applyBorder="1" applyAlignment="1">
      <alignment horizontal="center" vertical="center"/>
    </xf>
    <xf numFmtId="49" fontId="13" fillId="7" borderId="22" xfId="0" applyNumberFormat="1" applyFont="1" applyFill="1" applyBorder="1" applyAlignment="1">
      <alignment horizontal="center"/>
    </xf>
    <xf numFmtId="0" fontId="0" fillId="2" borderId="49" xfId="0" applyFont="1" applyFill="1" applyBorder="1" applyAlignment="1">
      <alignment horizontal="right"/>
    </xf>
    <xf numFmtId="0" fontId="3" fillId="2" borderId="50" xfId="0" applyFont="1" applyFill="1" applyBorder="1" applyAlignment="1">
      <alignment horizontal="right" wrapText="1"/>
    </xf>
    <xf numFmtId="0" fontId="0" fillId="2" borderId="49" xfId="0" applyFont="1" applyFill="1" applyBorder="1" applyAlignment="1"/>
    <xf numFmtId="0" fontId="3" fillId="2" borderId="50" xfId="0" applyFont="1" applyFill="1" applyBorder="1" applyAlignment="1">
      <alignment wrapText="1"/>
    </xf>
    <xf numFmtId="49" fontId="2" fillId="3" borderId="41" xfId="0" applyNumberFormat="1" applyFont="1" applyFill="1" applyBorder="1" applyAlignment="1">
      <alignment vertical="center" wrapText="1"/>
    </xf>
    <xf numFmtId="49" fontId="2" fillId="3" borderId="5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wrapText="1"/>
    </xf>
    <xf numFmtId="49" fontId="6" fillId="2" borderId="41" xfId="0" applyNumberFormat="1" applyFont="1" applyFill="1" applyBorder="1" applyAlignment="1">
      <alignment vertical="center" wrapText="1"/>
    </xf>
    <xf numFmtId="0" fontId="6" fillId="9" borderId="45" xfId="2" applyFont="1" applyFill="1" applyBorder="1" applyAlignment="1">
      <alignment horizontal="right"/>
    </xf>
    <xf numFmtId="49" fontId="6" fillId="9" borderId="5" xfId="0" applyNumberFormat="1" applyFont="1" applyFill="1" applyBorder="1" applyAlignment="1">
      <alignment horizontal="right"/>
    </xf>
    <xf numFmtId="3" fontId="6" fillId="9" borderId="5" xfId="0" applyNumberFormat="1" applyFont="1" applyFill="1" applyBorder="1" applyAlignment="1">
      <alignment horizontal="right"/>
    </xf>
    <xf numFmtId="49" fontId="6" fillId="2" borderId="5" xfId="0" applyNumberFormat="1" applyFont="1" applyFill="1" applyBorder="1" applyAlignment="1"/>
    <xf numFmtId="0" fontId="6" fillId="2" borderId="46" xfId="0" applyFont="1" applyFill="1" applyBorder="1" applyAlignment="1"/>
    <xf numFmtId="3" fontId="6" fillId="9" borderId="5" xfId="0" applyNumberFormat="1" applyFont="1" applyFill="1" applyBorder="1" applyAlignment="1">
      <alignment horizontal="right" wrapText="1"/>
    </xf>
    <xf numFmtId="0" fontId="6" fillId="9" borderId="41" xfId="2" applyFont="1" applyFill="1" applyBorder="1" applyAlignment="1">
      <alignment horizontal="right" vertical="top" wrapText="1"/>
    </xf>
    <xf numFmtId="0" fontId="19" fillId="9" borderId="41" xfId="2" applyFont="1" applyFill="1" applyBorder="1" applyAlignment="1">
      <alignment horizontal="left"/>
    </xf>
    <xf numFmtId="0" fontId="6" fillId="9" borderId="41" xfId="2" applyFont="1" applyFill="1" applyBorder="1" applyAlignment="1">
      <alignment horizontal="center"/>
    </xf>
    <xf numFmtId="0" fontId="19" fillId="9" borderId="41" xfId="2" applyFont="1" applyFill="1" applyBorder="1" applyAlignment="1">
      <alignment horizontal="center"/>
    </xf>
    <xf numFmtId="3" fontId="19" fillId="9" borderId="41" xfId="2" applyNumberFormat="1" applyFont="1" applyFill="1" applyBorder="1" applyAlignment="1">
      <alignment horizontal="center"/>
    </xf>
    <xf numFmtId="3" fontId="19" fillId="9" borderId="41" xfId="3" applyNumberFormat="1" applyFont="1" applyFill="1" applyBorder="1" applyAlignment="1">
      <alignment horizontal="right"/>
    </xf>
    <xf numFmtId="0" fontId="19" fillId="9" borderId="41" xfId="2" applyFont="1" applyFill="1" applyBorder="1" applyAlignment="1">
      <alignment vertical="center"/>
    </xf>
    <xf numFmtId="0" fontId="19" fillId="9" borderId="41" xfId="2" applyFont="1" applyFill="1" applyBorder="1"/>
    <xf numFmtId="4" fontId="19" fillId="9" borderId="41" xfId="3" applyNumberFormat="1" applyFont="1" applyFill="1" applyBorder="1" applyAlignment="1">
      <alignment horizontal="center"/>
    </xf>
    <xf numFmtId="164" fontId="2" fillId="5" borderId="53" xfId="0" applyNumberFormat="1" applyFont="1" applyFill="1" applyBorder="1" applyAlignment="1">
      <alignment vertical="center"/>
    </xf>
    <xf numFmtId="164" fontId="2" fillId="3" borderId="54" xfId="0" applyNumberFormat="1" applyFont="1" applyFill="1" applyBorder="1" applyAlignment="1">
      <alignment vertical="center"/>
    </xf>
    <xf numFmtId="164" fontId="2" fillId="5" borderId="54" xfId="0" applyNumberFormat="1" applyFont="1" applyFill="1" applyBorder="1" applyAlignment="1">
      <alignment vertical="center"/>
    </xf>
    <xf numFmtId="164" fontId="2" fillId="10" borderId="55" xfId="0" applyNumberFormat="1" applyFont="1" applyFill="1" applyBorder="1" applyAlignment="1">
      <alignment vertical="center"/>
    </xf>
    <xf numFmtId="49" fontId="2" fillId="5" borderId="56" xfId="0" applyNumberFormat="1" applyFont="1" applyFill="1" applyBorder="1" applyAlignment="1">
      <alignment vertical="center"/>
    </xf>
    <xf numFmtId="0" fontId="2" fillId="5" borderId="57" xfId="0" applyFont="1" applyFill="1" applyBorder="1" applyAlignment="1">
      <alignment vertical="center"/>
    </xf>
    <xf numFmtId="49" fontId="2" fillId="3" borderId="58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49" fontId="2" fillId="5" borderId="58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49" fontId="2" fillId="5" borderId="59" xfId="0" applyNumberFormat="1" applyFont="1" applyFill="1" applyBorder="1" applyAlignment="1">
      <alignment vertical="center"/>
    </xf>
    <xf numFmtId="0" fontId="8" fillId="5" borderId="60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horizontal="right" vertical="center"/>
    </xf>
    <xf numFmtId="3" fontId="6" fillId="9" borderId="41" xfId="0" applyNumberFormat="1" applyFont="1" applyFill="1" applyBorder="1" applyAlignment="1">
      <alignment horizontal="right" wrapText="1"/>
    </xf>
    <xf numFmtId="0" fontId="11" fillId="7" borderId="40" xfId="0" applyNumberFormat="1" applyFont="1" applyFill="1" applyBorder="1" applyAlignment="1">
      <alignment vertical="center"/>
    </xf>
    <xf numFmtId="0" fontId="11" fillId="7" borderId="61" xfId="0" applyNumberFormat="1" applyFont="1" applyFill="1" applyBorder="1" applyAlignment="1">
      <alignment vertical="center"/>
    </xf>
    <xf numFmtId="17" fontId="6" fillId="9" borderId="45" xfId="2" applyNumberFormat="1" applyFont="1" applyFill="1" applyBorder="1" applyAlignment="1">
      <alignment horizontal="right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6" fillId="2" borderId="5" xfId="0" applyNumberFormat="1" applyFont="1" applyFill="1" applyBorder="1" applyAlignment="1">
      <alignment wrapText="1"/>
    </xf>
    <xf numFmtId="0" fontId="6" fillId="2" borderId="46" xfId="0" applyFont="1" applyFill="1" applyBorder="1" applyAlignment="1">
      <alignment wrapText="1"/>
    </xf>
    <xf numFmtId="49" fontId="6" fillId="2" borderId="5" xfId="0" applyNumberFormat="1" applyFont="1" applyFill="1" applyBorder="1" applyAlignment="1"/>
    <xf numFmtId="0" fontId="6" fillId="2" borderId="46" xfId="0" applyFont="1" applyFill="1" applyBorder="1" applyAlignment="1"/>
    <xf numFmtId="49" fontId="20" fillId="3" borderId="5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49" fontId="16" fillId="8" borderId="47" xfId="0" applyNumberFormat="1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49" fontId="16" fillId="8" borderId="28" xfId="0" applyNumberFormat="1" applyFont="1" applyFill="1" applyBorder="1" applyAlignment="1">
      <alignment vertical="center"/>
    </xf>
    <xf numFmtId="0" fontId="11" fillId="8" borderId="29" xfId="0" applyFont="1" applyFill="1" applyBorder="1" applyAlignment="1">
      <alignment vertical="center"/>
    </xf>
  </cellXfs>
  <cellStyles count="6">
    <cellStyle name="Millares 17" xfId="4"/>
    <cellStyle name="Millares 4 2" xfId="3"/>
    <cellStyle name="Millares 6 2" xfId="5"/>
    <cellStyle name="Normal" xfId="0" builtinId="0"/>
    <cellStyle name="Normal 2" xfId="1"/>
    <cellStyle name="Normal 4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95249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B67" workbookViewId="0">
      <selection activeCell="F80" sqref="F80"/>
    </sheetView>
  </sheetViews>
  <sheetFormatPr baseColWidth="10" defaultColWidth="10.85546875" defaultRowHeight="11.25" customHeight="1"/>
  <cols>
    <col min="1" max="1" width="15.5703125" style="1" customWidth="1"/>
    <col min="2" max="2" width="35.5703125" style="1" customWidth="1"/>
    <col min="3" max="3" width="17" style="1" customWidth="1"/>
    <col min="4" max="4" width="14.85546875" style="1" customWidth="1"/>
    <col min="5" max="5" width="16" style="1" customWidth="1"/>
    <col min="6" max="6" width="18.7109375" style="1" customWidth="1"/>
    <col min="7" max="7" width="19.42578125" style="84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73"/>
    </row>
    <row r="2" spans="1:7" ht="15" customHeight="1">
      <c r="A2" s="2"/>
      <c r="B2" s="2"/>
      <c r="C2" s="2"/>
      <c r="D2" s="2"/>
      <c r="E2" s="2"/>
      <c r="F2" s="2"/>
      <c r="G2" s="73"/>
    </row>
    <row r="3" spans="1:7" ht="15" customHeight="1">
      <c r="A3" s="2"/>
      <c r="B3" s="2"/>
      <c r="C3" s="2"/>
      <c r="D3" s="2"/>
      <c r="E3" s="2"/>
      <c r="F3" s="2"/>
      <c r="G3" s="73"/>
    </row>
    <row r="4" spans="1:7" ht="15" customHeight="1">
      <c r="A4" s="2"/>
      <c r="B4" s="2"/>
      <c r="C4" s="2"/>
      <c r="D4" s="2"/>
      <c r="E4" s="2"/>
      <c r="F4" s="2"/>
      <c r="G4" s="73"/>
    </row>
    <row r="5" spans="1:7" ht="15" customHeight="1">
      <c r="A5" s="2"/>
      <c r="B5" s="2"/>
      <c r="C5" s="2"/>
      <c r="D5" s="2"/>
      <c r="E5" s="2"/>
      <c r="F5" s="2"/>
      <c r="G5" s="73"/>
    </row>
    <row r="6" spans="1:7" ht="15" customHeight="1">
      <c r="A6" s="2"/>
      <c r="B6" s="2"/>
      <c r="C6" s="2"/>
      <c r="D6" s="2"/>
      <c r="E6" s="2"/>
      <c r="F6" s="2"/>
      <c r="G6" s="73"/>
    </row>
    <row r="7" spans="1:7" ht="15" customHeight="1">
      <c r="A7" s="2"/>
      <c r="B7" s="2"/>
      <c r="C7" s="2"/>
      <c r="D7" s="2"/>
      <c r="E7" s="2"/>
      <c r="F7" s="2"/>
      <c r="G7" s="73"/>
    </row>
    <row r="8" spans="1:7" ht="15" customHeight="1">
      <c r="A8" s="2"/>
      <c r="B8" s="99"/>
      <c r="C8" s="3"/>
      <c r="D8" s="2"/>
      <c r="E8" s="3"/>
      <c r="F8" s="3"/>
      <c r="G8" s="97"/>
    </row>
    <row r="9" spans="1:7" ht="17.25" customHeight="1">
      <c r="A9" s="42"/>
      <c r="B9" s="101" t="s">
        <v>0</v>
      </c>
      <c r="C9" s="106" t="s">
        <v>64</v>
      </c>
      <c r="D9" s="5"/>
      <c r="E9" s="137" t="s">
        <v>70</v>
      </c>
      <c r="F9" s="138"/>
      <c r="G9" s="107">
        <v>50</v>
      </c>
    </row>
    <row r="10" spans="1:7" ht="15">
      <c r="A10" s="42"/>
      <c r="B10" s="104" t="s">
        <v>1</v>
      </c>
      <c r="C10" s="105" t="s">
        <v>65</v>
      </c>
      <c r="D10" s="6"/>
      <c r="E10" s="139" t="s">
        <v>2</v>
      </c>
      <c r="F10" s="140"/>
      <c r="G10" s="106" t="s">
        <v>107</v>
      </c>
    </row>
    <row r="11" spans="1:7" ht="18" customHeight="1">
      <c r="A11" s="42"/>
      <c r="B11" s="104" t="s">
        <v>3</v>
      </c>
      <c r="C11" s="106" t="s">
        <v>57</v>
      </c>
      <c r="D11" s="6"/>
      <c r="E11" s="139" t="s">
        <v>56</v>
      </c>
      <c r="F11" s="140"/>
      <c r="G11" s="107">
        <v>80000</v>
      </c>
    </row>
    <row r="12" spans="1:7" ht="17.25" customHeight="1">
      <c r="A12" s="42"/>
      <c r="B12" s="104" t="s">
        <v>4</v>
      </c>
      <c r="C12" s="105" t="s">
        <v>66</v>
      </c>
      <c r="D12" s="6"/>
      <c r="E12" s="108" t="s">
        <v>5</v>
      </c>
      <c r="F12" s="109"/>
      <c r="G12" s="110">
        <f>(G9*G11)</f>
        <v>4000000</v>
      </c>
    </row>
    <row r="13" spans="1:7" ht="16.5" customHeight="1">
      <c r="A13" s="42"/>
      <c r="B13" s="104" t="s">
        <v>6</v>
      </c>
      <c r="C13" s="105" t="s">
        <v>67</v>
      </c>
      <c r="D13" s="6"/>
      <c r="E13" s="139" t="s">
        <v>7</v>
      </c>
      <c r="F13" s="140"/>
      <c r="G13" s="106" t="s">
        <v>71</v>
      </c>
    </row>
    <row r="14" spans="1:7" ht="16.5" customHeight="1">
      <c r="A14" s="42"/>
      <c r="B14" s="104" t="s">
        <v>8</v>
      </c>
      <c r="C14" s="105" t="s">
        <v>68</v>
      </c>
      <c r="D14" s="6"/>
      <c r="E14" s="139" t="s">
        <v>9</v>
      </c>
      <c r="F14" s="140"/>
      <c r="G14" s="106" t="s">
        <v>107</v>
      </c>
    </row>
    <row r="15" spans="1:7" ht="27">
      <c r="A15" s="42"/>
      <c r="B15" s="104" t="s">
        <v>10</v>
      </c>
      <c r="C15" s="136">
        <v>44927</v>
      </c>
      <c r="D15" s="6"/>
      <c r="E15" s="141" t="s">
        <v>11</v>
      </c>
      <c r="F15" s="142"/>
      <c r="G15" s="111" t="s">
        <v>59</v>
      </c>
    </row>
    <row r="16" spans="1:7" ht="12" customHeight="1">
      <c r="A16" s="2"/>
      <c r="B16" s="100"/>
      <c r="C16" s="7"/>
      <c r="D16" s="8"/>
      <c r="E16" s="9"/>
      <c r="F16" s="9"/>
      <c r="G16" s="98"/>
    </row>
    <row r="17" spans="1:7" ht="12" customHeight="1">
      <c r="A17" s="10"/>
      <c r="B17" s="143" t="s">
        <v>69</v>
      </c>
      <c r="C17" s="144"/>
      <c r="D17" s="144"/>
      <c r="E17" s="144"/>
      <c r="F17" s="144"/>
      <c r="G17" s="144"/>
    </row>
    <row r="18" spans="1:7" ht="12" customHeight="1">
      <c r="A18" s="2"/>
      <c r="B18" s="11"/>
      <c r="C18" s="12"/>
      <c r="D18" s="12"/>
      <c r="E18" s="12"/>
      <c r="F18" s="13"/>
      <c r="G18" s="74"/>
    </row>
    <row r="19" spans="1:7" ht="12" customHeight="1">
      <c r="A19" s="4"/>
      <c r="B19" s="14" t="s">
        <v>12</v>
      </c>
      <c r="C19" s="15"/>
      <c r="D19" s="16"/>
      <c r="E19" s="16"/>
      <c r="F19" s="16"/>
      <c r="G19" s="75"/>
    </row>
    <row r="20" spans="1:7" ht="24" customHeight="1">
      <c r="A20" s="10"/>
      <c r="B20" s="102" t="s">
        <v>13</v>
      </c>
      <c r="C20" s="102" t="s">
        <v>14</v>
      </c>
      <c r="D20" s="102" t="s">
        <v>15</v>
      </c>
      <c r="E20" s="102" t="s">
        <v>16</v>
      </c>
      <c r="F20" s="102" t="s">
        <v>17</v>
      </c>
      <c r="G20" s="102" t="s">
        <v>18</v>
      </c>
    </row>
    <row r="21" spans="1:7" ht="12.75" customHeight="1">
      <c r="A21" s="42"/>
      <c r="B21" s="112" t="s">
        <v>72</v>
      </c>
      <c r="C21" s="113" t="s">
        <v>19</v>
      </c>
      <c r="D21" s="114">
        <v>1</v>
      </c>
      <c r="E21" s="115" t="s">
        <v>60</v>
      </c>
      <c r="F21" s="116">
        <v>30000</v>
      </c>
      <c r="G21" s="133">
        <f>D21*F21</f>
        <v>30000</v>
      </c>
    </row>
    <row r="22" spans="1:7" ht="12.75" customHeight="1">
      <c r="A22" s="42"/>
      <c r="B22" s="112" t="s">
        <v>73</v>
      </c>
      <c r="C22" s="113" t="s">
        <v>19</v>
      </c>
      <c r="D22" s="114">
        <v>1</v>
      </c>
      <c r="E22" s="115" t="s">
        <v>74</v>
      </c>
      <c r="F22" s="116">
        <v>30000</v>
      </c>
      <c r="G22" s="133">
        <f t="shared" ref="G22:G26" si="0">D22*F22</f>
        <v>30000</v>
      </c>
    </row>
    <row r="23" spans="1:7" ht="12.75" customHeight="1">
      <c r="A23" s="42"/>
      <c r="B23" s="117" t="s">
        <v>75</v>
      </c>
      <c r="C23" s="113" t="s">
        <v>19</v>
      </c>
      <c r="D23" s="114">
        <v>40</v>
      </c>
      <c r="E23" s="115" t="s">
        <v>82</v>
      </c>
      <c r="F23" s="116">
        <v>30000</v>
      </c>
      <c r="G23" s="133">
        <f t="shared" si="0"/>
        <v>1200000</v>
      </c>
    </row>
    <row r="24" spans="1:7" ht="12.75" customHeight="1">
      <c r="A24" s="42"/>
      <c r="B24" s="112" t="s">
        <v>76</v>
      </c>
      <c r="C24" s="113" t="s">
        <v>19</v>
      </c>
      <c r="D24" s="114">
        <v>0.75</v>
      </c>
      <c r="E24" s="115" t="s">
        <v>77</v>
      </c>
      <c r="F24" s="116">
        <v>30000</v>
      </c>
      <c r="G24" s="133">
        <f t="shared" si="0"/>
        <v>22500</v>
      </c>
    </row>
    <row r="25" spans="1:7" ht="12.75" customHeight="1">
      <c r="A25" s="42"/>
      <c r="B25" s="112" t="s">
        <v>78</v>
      </c>
      <c r="C25" s="113" t="s">
        <v>19</v>
      </c>
      <c r="D25" s="114">
        <v>1.5</v>
      </c>
      <c r="E25" s="115" t="s">
        <v>79</v>
      </c>
      <c r="F25" s="116">
        <v>30000</v>
      </c>
      <c r="G25" s="133">
        <f t="shared" si="0"/>
        <v>45000</v>
      </c>
    </row>
    <row r="26" spans="1:7" ht="12.75" customHeight="1">
      <c r="A26" s="42"/>
      <c r="B26" s="118" t="s">
        <v>80</v>
      </c>
      <c r="C26" s="113" t="s">
        <v>19</v>
      </c>
      <c r="D26" s="119">
        <v>2.5</v>
      </c>
      <c r="E26" s="115" t="s">
        <v>81</v>
      </c>
      <c r="F26" s="116">
        <v>30000</v>
      </c>
      <c r="G26" s="133">
        <f t="shared" si="0"/>
        <v>75000</v>
      </c>
    </row>
    <row r="27" spans="1:7" ht="12.75" customHeight="1">
      <c r="A27" s="4"/>
      <c r="B27" s="35" t="s">
        <v>20</v>
      </c>
      <c r="C27" s="36"/>
      <c r="D27" s="36"/>
      <c r="E27" s="36"/>
      <c r="F27" s="36"/>
      <c r="G27" s="132">
        <f>SUM(G21:G26)</f>
        <v>1402500</v>
      </c>
    </row>
    <row r="28" spans="1:7" ht="12" customHeight="1">
      <c r="A28" s="2"/>
      <c r="B28" s="11"/>
      <c r="C28" s="13"/>
      <c r="D28" s="13"/>
      <c r="E28" s="13"/>
      <c r="F28" s="18"/>
      <c r="G28" s="76"/>
    </row>
    <row r="29" spans="1:7" ht="12" customHeight="1">
      <c r="A29" s="4"/>
      <c r="B29" s="19" t="s">
        <v>21</v>
      </c>
      <c r="C29" s="20"/>
      <c r="D29" s="21"/>
      <c r="E29" s="21"/>
      <c r="F29" s="22"/>
      <c r="G29" s="77"/>
    </row>
    <row r="30" spans="1:7" ht="24" customHeight="1">
      <c r="A30" s="4"/>
      <c r="B30" s="23" t="s">
        <v>13</v>
      </c>
      <c r="C30" s="24" t="s">
        <v>14</v>
      </c>
      <c r="D30" s="24" t="s">
        <v>15</v>
      </c>
      <c r="E30" s="23" t="s">
        <v>55</v>
      </c>
      <c r="F30" s="24" t="s">
        <v>17</v>
      </c>
      <c r="G30" s="23" t="s">
        <v>18</v>
      </c>
    </row>
    <row r="31" spans="1:7" ht="12" customHeight="1">
      <c r="A31" s="4"/>
      <c r="B31" s="25" t="s">
        <v>99</v>
      </c>
      <c r="C31" s="26" t="s">
        <v>55</v>
      </c>
      <c r="D31" s="26" t="s">
        <v>55</v>
      </c>
      <c r="E31" s="26" t="s">
        <v>55</v>
      </c>
      <c r="F31" s="70" t="s">
        <v>55</v>
      </c>
      <c r="G31" s="93"/>
    </row>
    <row r="32" spans="1:7" ht="12" customHeight="1">
      <c r="A32" s="4"/>
      <c r="B32" s="27" t="s">
        <v>22</v>
      </c>
      <c r="C32" s="28"/>
      <c r="D32" s="28"/>
      <c r="E32" s="28"/>
      <c r="F32" s="29"/>
      <c r="G32" s="94">
        <f>+G31</f>
        <v>0</v>
      </c>
    </row>
    <row r="33" spans="1:11" ht="12" customHeight="1">
      <c r="A33" s="2"/>
      <c r="B33" s="30"/>
      <c r="C33" s="31"/>
      <c r="D33" s="31"/>
      <c r="E33" s="31"/>
      <c r="F33" s="32"/>
      <c r="G33" s="78"/>
    </row>
    <row r="34" spans="1:11" ht="12" customHeight="1">
      <c r="A34" s="4"/>
      <c r="B34" s="19" t="s">
        <v>23</v>
      </c>
      <c r="C34" s="20"/>
      <c r="D34" s="21"/>
      <c r="E34" s="21"/>
      <c r="F34" s="22"/>
      <c r="G34" s="77"/>
    </row>
    <row r="35" spans="1:11" ht="24" customHeight="1">
      <c r="A35" s="4"/>
      <c r="B35" s="33" t="s">
        <v>13</v>
      </c>
      <c r="C35" s="33" t="s">
        <v>14</v>
      </c>
      <c r="D35" s="33" t="s">
        <v>15</v>
      </c>
      <c r="E35" s="33" t="s">
        <v>16</v>
      </c>
      <c r="F35" s="34" t="s">
        <v>17</v>
      </c>
      <c r="G35" s="33" t="s">
        <v>18</v>
      </c>
    </row>
    <row r="36" spans="1:11" ht="12.75" customHeight="1">
      <c r="A36" s="10"/>
      <c r="B36" s="103" t="s">
        <v>99</v>
      </c>
      <c r="C36" s="17"/>
      <c r="D36" s="71"/>
      <c r="E36" s="17"/>
      <c r="F36" s="91"/>
      <c r="G36" s="91"/>
    </row>
    <row r="37" spans="1:11" ht="12.75" customHeight="1">
      <c r="A37" s="4"/>
      <c r="B37" s="35" t="s">
        <v>24</v>
      </c>
      <c r="C37" s="36"/>
      <c r="D37" s="36"/>
      <c r="E37" s="36"/>
      <c r="F37" s="36"/>
      <c r="G37" s="92">
        <f>+G36</f>
        <v>0</v>
      </c>
    </row>
    <row r="38" spans="1:11" ht="12" customHeight="1">
      <c r="A38" s="2"/>
      <c r="B38" s="30"/>
      <c r="C38" s="31"/>
      <c r="D38" s="31"/>
      <c r="E38" s="31"/>
      <c r="F38" s="32"/>
      <c r="G38" s="78"/>
    </row>
    <row r="39" spans="1:11" ht="12" customHeight="1">
      <c r="A39" s="4"/>
      <c r="B39" s="19" t="s">
        <v>25</v>
      </c>
      <c r="C39" s="20"/>
      <c r="D39" s="21"/>
      <c r="E39" s="21"/>
      <c r="F39" s="22"/>
      <c r="G39" s="77"/>
    </row>
    <row r="40" spans="1:11" ht="24" customHeight="1">
      <c r="A40" s="4"/>
      <c r="B40" s="72" t="s">
        <v>26</v>
      </c>
      <c r="C40" s="72" t="s">
        <v>27</v>
      </c>
      <c r="D40" s="72" t="s">
        <v>28</v>
      </c>
      <c r="E40" s="72" t="s">
        <v>16</v>
      </c>
      <c r="F40" s="72" t="s">
        <v>17</v>
      </c>
      <c r="G40" s="79" t="s">
        <v>18</v>
      </c>
      <c r="K40" s="69"/>
    </row>
    <row r="41" spans="1:11" ht="12.75" customHeight="1">
      <c r="A41" s="42"/>
      <c r="B41" s="112" t="s">
        <v>83</v>
      </c>
      <c r="C41" s="113" t="s">
        <v>84</v>
      </c>
      <c r="D41" s="114">
        <v>1</v>
      </c>
      <c r="E41" s="115" t="s">
        <v>85</v>
      </c>
      <c r="F41" s="116">
        <v>28000</v>
      </c>
      <c r="G41" s="133">
        <f>D41*F41</f>
        <v>28000</v>
      </c>
      <c r="K41" s="69"/>
    </row>
    <row r="42" spans="1:11" ht="12.75" customHeight="1">
      <c r="A42" s="42"/>
      <c r="B42" s="112" t="s">
        <v>86</v>
      </c>
      <c r="C42" s="113" t="s">
        <v>87</v>
      </c>
      <c r="D42" s="114">
        <v>1</v>
      </c>
      <c r="E42" s="115" t="s">
        <v>88</v>
      </c>
      <c r="F42" s="116">
        <v>12000</v>
      </c>
      <c r="G42" s="133">
        <f t="shared" ref="G42:G47" si="1">D42*F42</f>
        <v>12000</v>
      </c>
    </row>
    <row r="43" spans="1:11" ht="12.75" customHeight="1">
      <c r="A43" s="42"/>
      <c r="B43" s="112" t="s">
        <v>89</v>
      </c>
      <c r="C43" s="113" t="s">
        <v>90</v>
      </c>
      <c r="D43" s="114">
        <v>1</v>
      </c>
      <c r="E43" s="115" t="s">
        <v>91</v>
      </c>
      <c r="F43" s="116">
        <v>17000</v>
      </c>
      <c r="G43" s="133">
        <f t="shared" si="1"/>
        <v>17000</v>
      </c>
    </row>
    <row r="44" spans="1:11" ht="12.75" customHeight="1">
      <c r="A44" s="42"/>
      <c r="B44" s="112" t="s">
        <v>92</v>
      </c>
      <c r="C44" s="113" t="s">
        <v>93</v>
      </c>
      <c r="D44" s="114">
        <v>2</v>
      </c>
      <c r="E44" s="115" t="s">
        <v>58</v>
      </c>
      <c r="F44" s="116">
        <v>10000</v>
      </c>
      <c r="G44" s="133">
        <f>D44*F44</f>
        <v>20000</v>
      </c>
    </row>
    <row r="45" spans="1:11" ht="12.75" customHeight="1">
      <c r="A45" s="42"/>
      <c r="B45" s="112" t="s">
        <v>103</v>
      </c>
      <c r="C45" s="113" t="s">
        <v>102</v>
      </c>
      <c r="D45" s="114">
        <v>100</v>
      </c>
      <c r="E45" s="115" t="s">
        <v>104</v>
      </c>
      <c r="F45" s="116">
        <v>4500</v>
      </c>
      <c r="G45" s="133">
        <f t="shared" si="1"/>
        <v>450000</v>
      </c>
    </row>
    <row r="46" spans="1:11" ht="12.75" customHeight="1">
      <c r="A46" s="42"/>
      <c r="B46" s="112" t="s">
        <v>100</v>
      </c>
      <c r="C46" s="113" t="s">
        <v>61</v>
      </c>
      <c r="D46" s="114">
        <v>1</v>
      </c>
      <c r="E46" s="115" t="s">
        <v>101</v>
      </c>
      <c r="F46" s="116">
        <v>969444</v>
      </c>
      <c r="G46" s="133">
        <f t="shared" si="1"/>
        <v>969444</v>
      </c>
    </row>
    <row r="47" spans="1:11" ht="12.75" customHeight="1">
      <c r="A47" s="42"/>
      <c r="B47" s="112" t="s">
        <v>94</v>
      </c>
      <c r="C47" s="113" t="s">
        <v>95</v>
      </c>
      <c r="D47" s="114">
        <v>350</v>
      </c>
      <c r="E47" s="115" t="s">
        <v>58</v>
      </c>
      <c r="F47" s="116">
        <v>400</v>
      </c>
      <c r="G47" s="133">
        <f t="shared" si="1"/>
        <v>140000</v>
      </c>
    </row>
    <row r="48" spans="1:11" ht="12.75" customHeight="1">
      <c r="A48" s="4"/>
      <c r="B48" s="35" t="s">
        <v>29</v>
      </c>
      <c r="C48" s="36"/>
      <c r="D48" s="36"/>
      <c r="E48" s="36"/>
      <c r="F48" s="36"/>
      <c r="G48" s="132">
        <f>SUM(G41:G47)</f>
        <v>1636444</v>
      </c>
    </row>
    <row r="49" spans="1:7" ht="12" customHeight="1">
      <c r="A49" s="2"/>
      <c r="B49" s="86"/>
      <c r="C49" s="87"/>
      <c r="D49" s="87"/>
      <c r="E49" s="88"/>
      <c r="F49" s="89"/>
      <c r="G49" s="90"/>
    </row>
    <row r="50" spans="1:7" ht="12" customHeight="1">
      <c r="A50" s="4"/>
      <c r="B50" s="19" t="s">
        <v>30</v>
      </c>
      <c r="C50" s="20"/>
      <c r="D50" s="21"/>
      <c r="E50" s="21"/>
      <c r="F50" s="22"/>
      <c r="G50" s="77"/>
    </row>
    <row r="51" spans="1:7" ht="24" customHeight="1">
      <c r="A51" s="4"/>
      <c r="B51" s="85" t="s">
        <v>31</v>
      </c>
      <c r="C51" s="72" t="s">
        <v>27</v>
      </c>
      <c r="D51" s="72" t="s">
        <v>28</v>
      </c>
      <c r="E51" s="85" t="s">
        <v>16</v>
      </c>
      <c r="F51" s="72" t="s">
        <v>17</v>
      </c>
      <c r="G51" s="85" t="s">
        <v>18</v>
      </c>
    </row>
    <row r="52" spans="1:7" ht="16.5" customHeight="1">
      <c r="A52" s="42"/>
      <c r="B52" s="112" t="s">
        <v>62</v>
      </c>
      <c r="C52" s="113" t="s">
        <v>63</v>
      </c>
      <c r="D52" s="114">
        <v>2</v>
      </c>
      <c r="E52" s="115" t="s">
        <v>105</v>
      </c>
      <c r="F52" s="116">
        <v>12000</v>
      </c>
      <c r="G52" s="133">
        <f>+D52*F52</f>
        <v>24000</v>
      </c>
    </row>
    <row r="53" spans="1:7" ht="12.75" customHeight="1">
      <c r="A53" s="4"/>
      <c r="B53" s="35" t="s">
        <v>32</v>
      </c>
      <c r="C53" s="36"/>
      <c r="D53" s="36"/>
      <c r="E53" s="36"/>
      <c r="F53" s="36"/>
      <c r="G53" s="132">
        <f>SUM(G52:G52)</f>
        <v>24000</v>
      </c>
    </row>
    <row r="54" spans="1:7" ht="12" customHeight="1">
      <c r="A54" s="2"/>
      <c r="B54" s="45"/>
      <c r="C54" s="45"/>
      <c r="D54" s="45"/>
      <c r="E54" s="45"/>
      <c r="F54" s="46"/>
      <c r="G54" s="80"/>
    </row>
    <row r="55" spans="1:7" ht="12" customHeight="1">
      <c r="A55" s="42"/>
      <c r="B55" s="124" t="s">
        <v>33</v>
      </c>
      <c r="C55" s="125"/>
      <c r="D55" s="125"/>
      <c r="E55" s="125"/>
      <c r="F55" s="125"/>
      <c r="G55" s="120">
        <f>G27+G32+G37+G48+G53</f>
        <v>3062944</v>
      </c>
    </row>
    <row r="56" spans="1:7" ht="12" customHeight="1">
      <c r="A56" s="42"/>
      <c r="B56" s="126" t="s">
        <v>34</v>
      </c>
      <c r="C56" s="127"/>
      <c r="D56" s="127"/>
      <c r="E56" s="127"/>
      <c r="F56" s="127"/>
      <c r="G56" s="121">
        <f>G55*0.05</f>
        <v>153147.20000000001</v>
      </c>
    </row>
    <row r="57" spans="1:7" ht="12" customHeight="1">
      <c r="A57" s="42"/>
      <c r="B57" s="128" t="s">
        <v>35</v>
      </c>
      <c r="C57" s="129"/>
      <c r="D57" s="129"/>
      <c r="E57" s="129"/>
      <c r="F57" s="129"/>
      <c r="G57" s="122">
        <f>G56+G55</f>
        <v>3216091.2</v>
      </c>
    </row>
    <row r="58" spans="1:7" ht="12" customHeight="1">
      <c r="A58" s="42"/>
      <c r="B58" s="126" t="s">
        <v>36</v>
      </c>
      <c r="C58" s="127"/>
      <c r="D58" s="127"/>
      <c r="E58" s="127"/>
      <c r="F58" s="127"/>
      <c r="G58" s="121">
        <f>G12</f>
        <v>4000000</v>
      </c>
    </row>
    <row r="59" spans="1:7" ht="12" customHeight="1">
      <c r="A59" s="42"/>
      <c r="B59" s="130" t="s">
        <v>37</v>
      </c>
      <c r="C59" s="131"/>
      <c r="D59" s="131"/>
      <c r="E59" s="131"/>
      <c r="F59" s="131"/>
      <c r="G59" s="123">
        <f>G58-G57</f>
        <v>783908.79999999981</v>
      </c>
    </row>
    <row r="60" spans="1:7" ht="12" customHeight="1">
      <c r="A60" s="42"/>
      <c r="B60" s="43" t="s">
        <v>38</v>
      </c>
      <c r="C60" s="44"/>
      <c r="D60" s="44"/>
      <c r="E60" s="44"/>
      <c r="F60" s="44"/>
      <c r="G60" s="81"/>
    </row>
    <row r="61" spans="1:7" ht="12.75" customHeight="1" thickBot="1">
      <c r="A61" s="42"/>
      <c r="B61" s="47"/>
      <c r="C61" s="44"/>
      <c r="D61" s="44"/>
      <c r="E61" s="44"/>
      <c r="F61" s="44"/>
      <c r="G61" s="81"/>
    </row>
    <row r="62" spans="1:7" ht="12" customHeight="1">
      <c r="A62" s="42"/>
      <c r="B62" s="58" t="s">
        <v>39</v>
      </c>
      <c r="C62" s="59"/>
      <c r="D62" s="59"/>
      <c r="E62" s="59"/>
      <c r="F62" s="60"/>
      <c r="G62" s="81"/>
    </row>
    <row r="63" spans="1:7" ht="12" customHeight="1">
      <c r="A63" s="42"/>
      <c r="B63" s="61" t="s">
        <v>40</v>
      </c>
      <c r="C63" s="41"/>
      <c r="D63" s="41"/>
      <c r="E63" s="41"/>
      <c r="F63" s="62"/>
      <c r="G63" s="81"/>
    </row>
    <row r="64" spans="1:7" ht="12" customHeight="1">
      <c r="A64" s="42"/>
      <c r="B64" s="61" t="s">
        <v>41</v>
      </c>
      <c r="C64" s="41"/>
      <c r="D64" s="41"/>
      <c r="E64" s="41"/>
      <c r="F64" s="62"/>
      <c r="G64" s="81"/>
    </row>
    <row r="65" spans="1:7" ht="12" customHeight="1">
      <c r="A65" s="42"/>
      <c r="B65" s="61" t="s">
        <v>42</v>
      </c>
      <c r="C65" s="41"/>
      <c r="D65" s="41"/>
      <c r="E65" s="41"/>
      <c r="F65" s="62"/>
      <c r="G65" s="81"/>
    </row>
    <row r="66" spans="1:7" ht="12" customHeight="1">
      <c r="A66" s="42"/>
      <c r="B66" s="61" t="s">
        <v>43</v>
      </c>
      <c r="C66" s="41"/>
      <c r="D66" s="41"/>
      <c r="E66" s="41"/>
      <c r="F66" s="62"/>
      <c r="G66" s="81"/>
    </row>
    <row r="67" spans="1:7" ht="12" customHeight="1">
      <c r="A67" s="42"/>
      <c r="B67" s="61" t="s">
        <v>44</v>
      </c>
      <c r="C67" s="41"/>
      <c r="D67" s="41"/>
      <c r="E67" s="41"/>
      <c r="F67" s="62"/>
      <c r="G67" s="81"/>
    </row>
    <row r="68" spans="1:7" ht="12.75" customHeight="1" thickBot="1">
      <c r="A68" s="42"/>
      <c r="B68" s="63" t="s">
        <v>45</v>
      </c>
      <c r="C68" s="64"/>
      <c r="D68" s="64"/>
      <c r="E68" s="64"/>
      <c r="F68" s="65"/>
      <c r="G68" s="81"/>
    </row>
    <row r="69" spans="1:7" ht="12.75" customHeight="1">
      <c r="A69" s="42"/>
      <c r="B69" s="56"/>
      <c r="C69" s="41"/>
      <c r="D69" s="41"/>
      <c r="E69" s="41"/>
      <c r="F69" s="41"/>
      <c r="G69" s="81"/>
    </row>
    <row r="70" spans="1:7" ht="15" customHeight="1" thickBot="1">
      <c r="A70" s="42"/>
      <c r="B70" s="148" t="s">
        <v>46</v>
      </c>
      <c r="C70" s="149"/>
      <c r="D70" s="55"/>
      <c r="E70" s="37"/>
      <c r="F70" s="37"/>
      <c r="G70" s="81"/>
    </row>
    <row r="71" spans="1:7" ht="12" customHeight="1">
      <c r="A71" s="42"/>
      <c r="B71" s="49" t="s">
        <v>31</v>
      </c>
      <c r="C71" s="95" t="s">
        <v>106</v>
      </c>
      <c r="D71" s="96" t="s">
        <v>47</v>
      </c>
      <c r="E71" s="37"/>
      <c r="F71" s="37"/>
      <c r="G71" s="81"/>
    </row>
    <row r="72" spans="1:7" ht="12" customHeight="1">
      <c r="A72" s="42"/>
      <c r="B72" s="50" t="s">
        <v>48</v>
      </c>
      <c r="C72" s="38">
        <f>G27</f>
        <v>1402500</v>
      </c>
      <c r="D72" s="51">
        <f>(C72/C78)</f>
        <v>0.43608837958326552</v>
      </c>
      <c r="E72" s="37"/>
      <c r="F72" s="37"/>
      <c r="G72" s="81"/>
    </row>
    <row r="73" spans="1:7" ht="12" customHeight="1">
      <c r="A73" s="42"/>
      <c r="B73" s="50" t="s">
        <v>49</v>
      </c>
      <c r="C73" s="38">
        <f>G32</f>
        <v>0</v>
      </c>
      <c r="D73" s="51">
        <v>0</v>
      </c>
      <c r="E73" s="37"/>
      <c r="F73" s="37"/>
      <c r="G73" s="81"/>
    </row>
    <row r="74" spans="1:7" ht="12" customHeight="1">
      <c r="A74" s="42"/>
      <c r="B74" s="50" t="s">
        <v>50</v>
      </c>
      <c r="C74" s="38">
        <f>G37</f>
        <v>0</v>
      </c>
      <c r="D74" s="51">
        <f>(C74/C78)</f>
        <v>0</v>
      </c>
      <c r="E74" s="37"/>
      <c r="F74" s="37"/>
      <c r="G74" s="81"/>
    </row>
    <row r="75" spans="1:7" ht="12" customHeight="1">
      <c r="A75" s="42"/>
      <c r="B75" s="50" t="s">
        <v>26</v>
      </c>
      <c r="C75" s="38">
        <f>G48</f>
        <v>1636444</v>
      </c>
      <c r="D75" s="51">
        <f>(C75/C78)</f>
        <v>0.50883009785294642</v>
      </c>
      <c r="E75" s="37"/>
      <c r="F75" s="37"/>
      <c r="G75" s="81"/>
    </row>
    <row r="76" spans="1:7" ht="12" customHeight="1">
      <c r="A76" s="42"/>
      <c r="B76" s="50" t="s">
        <v>51</v>
      </c>
      <c r="C76" s="39">
        <f>G53</f>
        <v>24000</v>
      </c>
      <c r="D76" s="51">
        <f>(C76/C78)</f>
        <v>7.4624749447403729E-3</v>
      </c>
      <c r="E76" s="40"/>
      <c r="F76" s="40"/>
      <c r="G76" s="81"/>
    </row>
    <row r="77" spans="1:7" ht="12" customHeight="1">
      <c r="A77" s="42"/>
      <c r="B77" s="50" t="s">
        <v>52</v>
      </c>
      <c r="C77" s="39">
        <f>G56</f>
        <v>153147.20000000001</v>
      </c>
      <c r="D77" s="51">
        <f>(C77/C78)</f>
        <v>4.7619047619047623E-2</v>
      </c>
      <c r="E77" s="40"/>
      <c r="F77" s="40"/>
      <c r="G77" s="81"/>
    </row>
    <row r="78" spans="1:7" ht="12.75" customHeight="1" thickBot="1">
      <c r="A78" s="42"/>
      <c r="B78" s="52" t="s">
        <v>53</v>
      </c>
      <c r="C78" s="53">
        <f>SUM(C72:C77)</f>
        <v>3216091.2</v>
      </c>
      <c r="D78" s="54">
        <f>SUM(D72:D77)</f>
        <v>1</v>
      </c>
      <c r="E78" s="40"/>
      <c r="F78" s="40"/>
      <c r="G78" s="81"/>
    </row>
    <row r="79" spans="1:7" ht="12" customHeight="1">
      <c r="A79" s="42"/>
      <c r="B79" s="47"/>
      <c r="C79" s="44"/>
      <c r="D79" s="44"/>
      <c r="E79" s="44"/>
      <c r="F79" s="44"/>
      <c r="G79" s="81"/>
    </row>
    <row r="80" spans="1:7" ht="12.75" customHeight="1">
      <c r="A80" s="42"/>
      <c r="B80" s="48"/>
      <c r="C80" s="44"/>
      <c r="D80" s="44"/>
      <c r="E80" s="44"/>
      <c r="F80" s="44"/>
      <c r="G80" s="81"/>
    </row>
    <row r="81" spans="1:7" ht="12" customHeight="1" thickBot="1">
      <c r="A81" s="42"/>
      <c r="B81" s="145" t="s">
        <v>96</v>
      </c>
      <c r="C81" s="146"/>
      <c r="D81" s="146"/>
      <c r="E81" s="147"/>
      <c r="F81" s="40"/>
      <c r="G81" s="81"/>
    </row>
    <row r="82" spans="1:7" ht="12" customHeight="1">
      <c r="A82" s="42"/>
      <c r="B82" s="67" t="s">
        <v>97</v>
      </c>
      <c r="C82" s="134">
        <v>40</v>
      </c>
      <c r="D82" s="134">
        <v>50</v>
      </c>
      <c r="E82" s="135">
        <v>60</v>
      </c>
      <c r="F82" s="66"/>
      <c r="G82" s="82"/>
    </row>
    <row r="83" spans="1:7" ht="12.75" customHeight="1" thickBot="1">
      <c r="A83" s="42"/>
      <c r="B83" s="52" t="s">
        <v>98</v>
      </c>
      <c r="C83" s="53">
        <f>(G57/C82)</f>
        <v>80402.28</v>
      </c>
      <c r="D83" s="53">
        <f>(G57/D82)</f>
        <v>64321.824000000001</v>
      </c>
      <c r="E83" s="68">
        <f>(G57/E82)</f>
        <v>53601.520000000004</v>
      </c>
      <c r="F83" s="66"/>
      <c r="G83" s="82"/>
    </row>
    <row r="84" spans="1:7" ht="15.6" customHeight="1">
      <c r="A84" s="42"/>
      <c r="B84" s="57" t="s">
        <v>54</v>
      </c>
      <c r="C84" s="41"/>
      <c r="D84" s="41"/>
      <c r="E84" s="41"/>
      <c r="F84" s="41"/>
      <c r="G84" s="83"/>
    </row>
  </sheetData>
  <mergeCells count="9">
    <mergeCell ref="E9:F9"/>
    <mergeCell ref="E14:F14"/>
    <mergeCell ref="E15:F15"/>
    <mergeCell ref="B17:G17"/>
    <mergeCell ref="B81:E81"/>
    <mergeCell ref="B70:C70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2023-01-31T12:53:26Z</dcterms:modified>
</cp:coreProperties>
</file>