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lguinp\Documents\2023\AAFF\Fichas Técnicas\"/>
    </mc:Choice>
  </mc:AlternateContent>
  <bookViews>
    <workbookView xWindow="0" yWindow="0" windowWidth="28800" windowHeight="11535"/>
  </bookViews>
  <sheets>
    <sheet name="OVINOS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G51" i="1"/>
  <c r="G53" i="1" s="1"/>
  <c r="D82" i="1" l="1"/>
  <c r="C82" i="1" s="1"/>
  <c r="G42" i="1"/>
  <c r="G43" i="1"/>
  <c r="G21" i="1"/>
  <c r="G22" i="1"/>
  <c r="G23" i="1"/>
  <c r="G24" i="1"/>
  <c r="G25" i="1"/>
  <c r="G26" i="1" s="1"/>
  <c r="C72" i="1" s="1"/>
  <c r="C76" i="1"/>
  <c r="C73" i="1"/>
  <c r="G46" i="1"/>
  <c r="G45" i="1"/>
  <c r="G41" i="1"/>
  <c r="G12" i="1"/>
  <c r="G58" i="1" s="1"/>
  <c r="G36" i="1"/>
  <c r="C74" i="1" s="1"/>
  <c r="E82" i="1" l="1"/>
  <c r="G47" i="1"/>
  <c r="C75" i="1" s="1"/>
  <c r="G55" i="1" l="1"/>
  <c r="G56" i="1" s="1"/>
  <c r="C77" i="1" s="1"/>
  <c r="G57" i="1" l="1"/>
  <c r="G59" i="1" s="1"/>
  <c r="C78" i="1"/>
  <c r="D77" i="1" s="1"/>
  <c r="D83" i="1" l="1"/>
  <c r="D74" i="1"/>
  <c r="E83" i="1"/>
  <c r="C83" i="1"/>
  <c r="D75" i="1"/>
  <c r="D76" i="1"/>
  <c r="D72" i="1"/>
  <c r="D78" i="1" l="1"/>
</calcChain>
</file>

<file path=xl/sharedStrings.xml><?xml version="1.0" encoding="utf-8"?>
<sst xmlns="http://schemas.openxmlformats.org/spreadsheetml/2006/main" count="131" uniqueCount="98">
  <si>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</si>
  <si>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</si>
  <si>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</si>
  <si>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</si>
  <si>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</si>
  <si>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</si>
  <si>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</si>
  <si>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</si>
  <si>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</si>
  <si>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</si>
  <si>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</si>
  <si>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</si>
  <si>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</si>
  <si>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</si>
  <si>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</si>
  <si>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</si>
  <si>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</si>
  <si>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</si>
  <si>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</si>
  <si>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</si>
  <si>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</si>
  <si>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</si>
  <si>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</si>
  <si>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</si>
  <si>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</si>
  <si>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</si>
  <si>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</si>
  <si>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</si>
  <si>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</si>
  <si>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</si>
  <si>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</si>
  <si>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</si>
  <si>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</si>
  <si>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</si>
  <si>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</si>
  <si>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</si>
  <si>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</si>
  <si>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</si>
  <si>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</si>
  <si>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</si>
  <si>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</si>
  <si>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</si>
  <si>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</si>
  <si>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</si>
  <si>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</si>
  <si>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</si>
  <si>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</si>
  <si>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</si>
  <si>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</si>
  <si>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</si>
  <si>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</si>
  <si>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</si>
  <si>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</si>
  <si>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Subtotal otros</t>
  </si>
  <si>
    <t>RAZA</t>
  </si>
  <si>
    <t>LOS LAGOS</t>
  </si>
  <si>
    <t>Mercado Interno</t>
  </si>
  <si>
    <t>Manejo Sanitario Otoño</t>
  </si>
  <si>
    <t>Manejo Sanitario Primavera</t>
  </si>
  <si>
    <t>FARMACOS</t>
  </si>
  <si>
    <t>Vacuna Clostridial (1)</t>
  </si>
  <si>
    <t>Antiparasitario Inyectable (1)</t>
  </si>
  <si>
    <t>ALIMENTACION ANIMAL</t>
  </si>
  <si>
    <t>Heno (3) fardos 25 kgs c/u</t>
  </si>
  <si>
    <t>Frasco 100 ml</t>
  </si>
  <si>
    <t>Frasco 500 ml</t>
  </si>
  <si>
    <t>Kgs</t>
  </si>
  <si>
    <t>Otoño-Primavera</t>
  </si>
  <si>
    <t>Invierno</t>
  </si>
  <si>
    <t>Categoria</t>
  </si>
  <si>
    <t xml:space="preserve">Unidad </t>
  </si>
  <si>
    <t>Concentrado 1 saco 25 kgs/dia por 90 dias, para 20 animales</t>
  </si>
  <si>
    <t>OVINOS CARNE</t>
  </si>
  <si>
    <t>CRIOLLA</t>
  </si>
  <si>
    <t>Alimentación Invernal</t>
  </si>
  <si>
    <t>Manejo Encaste</t>
  </si>
  <si>
    <t>Esquila</t>
  </si>
  <si>
    <t>Marzo-Abril</t>
  </si>
  <si>
    <t>Junio-Agosto</t>
  </si>
  <si>
    <t>Marzo</t>
  </si>
  <si>
    <t>Diciembre</t>
  </si>
  <si>
    <t>Vitamina ADE</t>
  </si>
  <si>
    <t>FRESIA</t>
  </si>
  <si>
    <t>PRECIO ESPERADO ($/u)</t>
  </si>
  <si>
    <t>RENDIMIENTO (cab /Plantel)</t>
  </si>
  <si>
    <t>Rendimiento (cab /hà)</t>
  </si>
  <si>
    <t>Costo unitario ($/cab) (*)</t>
  </si>
  <si>
    <t>ESCENARIOS COSTO UNITARIO  ($/cab)</t>
  </si>
  <si>
    <t>Mezcla Pradera (Sacos 25 Kgs)</t>
  </si>
  <si>
    <t>Kg</t>
  </si>
  <si>
    <t>Enmienda Calcarea</t>
  </si>
  <si>
    <t>Otoño</t>
  </si>
  <si>
    <t>Diciembre de 2023</t>
  </si>
  <si>
    <t>6. El  costo de la mano de obra incluye impuestos e  imposiciones, valor utilizado corresponde a valor promedio por JH pagada a forma de trato, dado que la mayor parte de los usuarios no cuentan con mano de obra contratada en forma permanente ni parcial.</t>
  </si>
  <si>
    <t>3. Precio esperado por ventas corresponde a precio colocado en el domicilio del comprador.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</si>
  <si>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</si>
  <si>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</si>
  <si>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Sequia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</si>
</sst>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</font>
    <font>
      <sz val="9"/>
      <color theme="1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48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4" fontId="1" fillId="2" borderId="16" xfId="0" applyNumberFormat="1" applyFont="1" applyFill="1" applyBorder="1" applyAlignment="1">
      <alignment vertical="center"/>
    </xf>
    <xf numFmtId="164" fontId="5" fillId="2" borderId="16" xfId="0" applyNumberFormat="1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4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4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4" fontId="1" fillId="6" borderId="25" xfId="0" applyNumberFormat="1" applyFont="1" applyFill="1" applyBorder="1" applyAlignment="1">
      <alignment vertical="center"/>
    </xf>
    <xf numFmtId="3" fontId="1" fillId="5" borderId="2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0" fillId="2" borderId="43" xfId="0" applyFont="1" applyFill="1" applyBorder="1" applyAlignment="1">
      <alignment vertical="center"/>
    </xf>
    <xf numFmtId="0" fontId="0" fillId="2" borderId="46" xfId="0" applyFont="1" applyFill="1" applyBorder="1" applyAlignment="1">
      <alignment vertical="center"/>
    </xf>
    <xf numFmtId="49" fontId="1" fillId="5" borderId="42" xfId="0" applyNumberFormat="1" applyFont="1" applyFill="1" applyBorder="1" applyAlignment="1">
      <alignment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3" fontId="2" fillId="2" borderId="50" xfId="0" applyNumberFormat="1" applyFont="1" applyFill="1" applyBorder="1" applyAlignment="1">
      <alignment vertical="center"/>
    </xf>
    <xf numFmtId="49" fontId="1" fillId="3" borderId="45" xfId="0" applyNumberFormat="1" applyFont="1" applyFill="1" applyBorder="1" applyAlignment="1">
      <alignment horizontal="center" vertical="center"/>
    </xf>
    <xf numFmtId="49" fontId="1" fillId="3" borderId="45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vertical="center"/>
    </xf>
    <xf numFmtId="0" fontId="2" fillId="2" borderId="45" xfId="0" applyFont="1" applyFill="1" applyBorder="1" applyAlignment="1">
      <alignment horizontal="center" vertical="center"/>
    </xf>
    <xf numFmtId="49" fontId="3" fillId="3" borderId="45" xfId="0" applyNumberFormat="1" applyFont="1" applyFill="1" applyBorder="1" applyAlignment="1">
      <alignment vertical="center"/>
    </xf>
    <xf numFmtId="0" fontId="3" fillId="3" borderId="45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vertical="center"/>
    </xf>
    <xf numFmtId="3" fontId="2" fillId="2" borderId="51" xfId="0" applyNumberFormat="1" applyFont="1" applyFill="1" applyBorder="1" applyAlignment="1">
      <alignment vertical="center"/>
    </xf>
    <xf numFmtId="0" fontId="0" fillId="2" borderId="17" xfId="0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1" fillId="2" borderId="32" xfId="0" applyNumberFormat="1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3" fontId="3" fillId="3" borderId="45" xfId="0" applyNumberFormat="1" applyFont="1" applyFill="1" applyBorder="1" applyAlignment="1">
      <alignment vertical="center"/>
    </xf>
    <xf numFmtId="0" fontId="7" fillId="10" borderId="41" xfId="0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166" fontId="2" fillId="2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49" fontId="2" fillId="2" borderId="44" xfId="0" applyNumberFormat="1" applyFont="1" applyFill="1" applyBorder="1" applyAlignment="1">
      <alignment vertical="center" wrapText="1"/>
    </xf>
    <xf numFmtId="49" fontId="2" fillId="2" borderId="44" xfId="0" applyNumberFormat="1" applyFont="1" applyFill="1" applyBorder="1" applyAlignment="1">
      <alignment horizontal="center" vertical="center" wrapText="1"/>
    </xf>
    <xf numFmtId="0" fontId="2" fillId="2" borderId="44" xfId="0" applyNumberFormat="1" applyFont="1" applyFill="1" applyBorder="1" applyAlignment="1">
      <alignment horizontal="center" vertical="center" wrapText="1"/>
    </xf>
    <xf numFmtId="3" fontId="2" fillId="2" borderId="44" xfId="0" applyNumberFormat="1" applyFont="1" applyFill="1" applyBorder="1" applyAlignment="1">
      <alignment horizontal="right" vertic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45" xfId="0" applyNumberFormat="1" applyFont="1" applyFill="1" applyBorder="1" applyAlignment="1">
      <alignment vertical="center" wrapText="1"/>
    </xf>
    <xf numFmtId="49" fontId="2" fillId="2" borderId="45" xfId="0" applyNumberFormat="1" applyFont="1" applyFill="1" applyBorder="1" applyAlignment="1">
      <alignment horizontal="center" vertical="center" wrapText="1"/>
    </xf>
    <xf numFmtId="0" fontId="2" fillId="2" borderId="45" xfId="0" applyNumberFormat="1" applyFont="1" applyFill="1" applyBorder="1" applyAlignment="1">
      <alignment vertical="center" wrapText="1"/>
    </xf>
    <xf numFmtId="49" fontId="2" fillId="2" borderId="45" xfId="0" applyNumberFormat="1" applyFont="1" applyFill="1" applyBorder="1" applyAlignment="1">
      <alignment horizontal="right" vertical="center" wrapText="1"/>
    </xf>
    <xf numFmtId="3" fontId="2" fillId="2" borderId="45" xfId="0" applyNumberFormat="1" applyFont="1" applyFill="1" applyBorder="1" applyAlignment="1">
      <alignment horizontal="right" vertical="center" wrapText="1"/>
    </xf>
    <xf numFmtId="49" fontId="5" fillId="2" borderId="45" xfId="0" applyNumberFormat="1" applyFont="1" applyFill="1" applyBorder="1" applyAlignment="1">
      <alignment horizontal="left" vertical="center" wrapText="1"/>
    </xf>
    <xf numFmtId="0" fontId="5" fillId="2" borderId="45" xfId="0" applyFont="1" applyFill="1" applyBorder="1" applyAlignment="1">
      <alignment horizontal="left" vertical="center" wrapText="1"/>
    </xf>
    <xf numFmtId="49" fontId="2" fillId="2" borderId="45" xfId="0" applyNumberFormat="1" applyFont="1" applyFill="1" applyBorder="1" applyAlignment="1">
      <alignment horizontal="center" vertical="center"/>
    </xf>
    <xf numFmtId="0" fontId="2" fillId="2" borderId="45" xfId="0" applyNumberFormat="1" applyFont="1" applyFill="1" applyBorder="1" applyAlignment="1">
      <alignment vertical="center"/>
    </xf>
    <xf numFmtId="3" fontId="2" fillId="2" borderId="45" xfId="0" applyNumberFormat="1" applyFont="1" applyFill="1" applyBorder="1" applyAlignment="1">
      <alignment vertical="center"/>
    </xf>
    <xf numFmtId="49" fontId="2" fillId="2" borderId="45" xfId="0" applyNumberFormat="1" applyFont="1" applyFill="1" applyBorder="1" applyAlignment="1">
      <alignment horizontal="left" vertical="center" wrapText="1"/>
    </xf>
    <xf numFmtId="49" fontId="2" fillId="2" borderId="41" xfId="0" applyNumberFormat="1" applyFont="1" applyFill="1" applyBorder="1" applyAlignment="1">
      <alignment vertical="center" wrapText="1"/>
    </xf>
    <xf numFmtId="49" fontId="2" fillId="2" borderId="41" xfId="0" applyNumberFormat="1" applyFont="1" applyFill="1" applyBorder="1" applyAlignment="1">
      <alignment horizontal="center" vertical="center"/>
    </xf>
    <xf numFmtId="3" fontId="2" fillId="2" borderId="41" xfId="0" applyNumberFormat="1" applyFont="1" applyFill="1" applyBorder="1" applyAlignment="1">
      <alignment vertical="center"/>
    </xf>
    <xf numFmtId="49" fontId="2" fillId="2" borderId="41" xfId="0" applyNumberFormat="1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49" fontId="5" fillId="2" borderId="30" xfId="0" applyNumberFormat="1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49" fontId="2" fillId="2" borderId="33" xfId="0" applyNumberFormat="1" applyFont="1" applyFill="1" applyBorder="1" applyAlignment="1">
      <alignment horizontal="left" vertical="center"/>
    </xf>
    <xf numFmtId="49" fontId="2" fillId="2" borderId="16" xfId="0" applyNumberFormat="1" applyFont="1" applyFill="1" applyBorder="1" applyAlignment="1">
      <alignment horizontal="left" vertical="center"/>
    </xf>
    <xf numFmtId="49" fontId="2" fillId="2" borderId="34" xfId="0" applyNumberFormat="1" applyFont="1" applyFill="1" applyBorder="1" applyAlignment="1">
      <alignment horizontal="left" vertical="center"/>
    </xf>
    <xf numFmtId="49" fontId="2" fillId="2" borderId="35" xfId="0" applyNumberFormat="1" applyFont="1" applyFill="1" applyBorder="1" applyAlignment="1">
      <alignment horizontal="left" vertical="center" wrapText="1"/>
    </xf>
    <xf numFmtId="49" fontId="2" fillId="2" borderId="36" xfId="0" applyNumberFormat="1" applyFont="1" applyFill="1" applyBorder="1" applyAlignment="1">
      <alignment horizontal="left" vertical="center" wrapText="1"/>
    </xf>
    <xf numFmtId="49" fontId="2" fillId="2" borderId="37" xfId="0" applyNumberFormat="1" applyFont="1" applyFill="1" applyBorder="1" applyAlignment="1">
      <alignment horizontal="left" vertical="center" wrapText="1"/>
    </xf>
    <xf numFmtId="49" fontId="10" fillId="9" borderId="55" xfId="0" applyNumberFormat="1" applyFont="1" applyFill="1" applyBorder="1" applyAlignment="1">
      <alignment horizontal="center" vertical="center"/>
    </xf>
    <xf numFmtId="49" fontId="10" fillId="9" borderId="56" xfId="0" applyNumberFormat="1" applyFont="1" applyFill="1" applyBorder="1" applyAlignment="1">
      <alignment horizontal="center" vertical="center"/>
    </xf>
    <xf numFmtId="49" fontId="10" fillId="9" borderId="57" xfId="0" applyNumberFormat="1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vertical="center"/>
    </xf>
    <xf numFmtId="49" fontId="5" fillId="8" borderId="58" xfId="0" applyNumberFormat="1" applyFont="1" applyFill="1" applyBorder="1" applyAlignment="1">
      <alignment horizontal="center" vertical="center"/>
    </xf>
    <xf numFmtId="49" fontId="5" fillId="8" borderId="59" xfId="0" applyNumberFormat="1" applyFont="1" applyFill="1" applyBorder="1" applyAlignment="1">
      <alignment horizontal="center" vertical="center"/>
    </xf>
    <xf numFmtId="49" fontId="2" fillId="8" borderId="60" xfId="0" applyNumberFormat="1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49" fontId="5" fillId="2" borderId="52" xfId="0" applyNumberFormat="1" applyFont="1" applyFill="1" applyBorder="1" applyAlignment="1">
      <alignment vertical="center"/>
    </xf>
    <xf numFmtId="3" fontId="5" fillId="2" borderId="53" xfId="0" applyNumberFormat="1" applyFont="1" applyFill="1" applyBorder="1" applyAlignment="1">
      <alignment vertical="center"/>
    </xf>
    <xf numFmtId="9" fontId="2" fillId="2" borderId="54" xfId="0" applyNumberFormat="1" applyFont="1" applyFill="1" applyBorder="1" applyAlignment="1">
      <alignment vertical="center"/>
    </xf>
    <xf numFmtId="49" fontId="5" fillId="2" borderId="26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9" fontId="2" fillId="2" borderId="27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165" fontId="5" fillId="2" borderId="6" xfId="0" applyNumberFormat="1" applyFont="1" applyFill="1" applyBorder="1" applyAlignment="1">
      <alignment vertical="center"/>
    </xf>
    <xf numFmtId="0" fontId="1" fillId="7" borderId="16" xfId="0" applyFont="1" applyFill="1" applyBorder="1" applyAlignment="1">
      <alignment vertical="center"/>
    </xf>
    <xf numFmtId="49" fontId="5" fillId="2" borderId="61" xfId="0" applyNumberFormat="1" applyFont="1" applyFill="1" applyBorder="1" applyAlignment="1">
      <alignment vertical="center"/>
    </xf>
    <xf numFmtId="165" fontId="5" fillId="2" borderId="62" xfId="0" applyNumberFormat="1" applyFont="1" applyFill="1" applyBorder="1" applyAlignment="1">
      <alignment vertical="center"/>
    </xf>
    <xf numFmtId="9" fontId="2" fillId="2" borderId="63" xfId="0" applyNumberFormat="1" applyFont="1" applyFill="1" applyBorder="1" applyAlignment="1">
      <alignment vertical="center"/>
    </xf>
    <xf numFmtId="49" fontId="5" fillId="8" borderId="58" xfId="0" applyNumberFormat="1" applyFont="1" applyFill="1" applyBorder="1" applyAlignment="1">
      <alignment vertical="center"/>
    </xf>
    <xf numFmtId="165" fontId="5" fillId="8" borderId="59" xfId="0" applyNumberFormat="1" applyFont="1" applyFill="1" applyBorder="1" applyAlignment="1">
      <alignment vertical="center"/>
    </xf>
    <xf numFmtId="9" fontId="5" fillId="8" borderId="60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49" fontId="5" fillId="8" borderId="38" xfId="0" applyNumberFormat="1" applyFont="1" applyFill="1" applyBorder="1" applyAlignment="1">
      <alignment vertical="center"/>
    </xf>
    <xf numFmtId="41" fontId="5" fillId="8" borderId="39" xfId="1" applyFont="1" applyFill="1" applyBorder="1" applyAlignment="1">
      <alignment horizontal="center" vertical="center"/>
    </xf>
    <xf numFmtId="41" fontId="5" fillId="8" borderId="40" xfId="1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vertical="center"/>
    </xf>
    <xf numFmtId="49" fontId="5" fillId="8" borderId="28" xfId="0" applyNumberFormat="1" applyFont="1" applyFill="1" applyBorder="1" applyAlignment="1">
      <alignment vertical="center"/>
    </xf>
    <xf numFmtId="41" fontId="5" fillId="8" borderId="29" xfId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49" fontId="5" fillId="2" borderId="45" xfId="0" applyNumberFormat="1" applyFont="1" applyFill="1" applyBorder="1" applyAlignment="1">
      <alignment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209550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4"/>
  <sheetViews>
    <sheetView showGridLines="0" tabSelected="1" zoomScaleNormal="100" workbookViewId="0">
      <selection activeCell="M64" sqref="M64"/>
    </sheetView>
  </sheetViews>
  <sheetFormatPr baseColWidth="10" defaultColWidth="10.85546875" defaultRowHeight="11.25" customHeight="1" x14ac:dyDescent="0.25"/>
  <cols>
    <col min="1" max="1" width="4.42578125" style="20" customWidth="1"/>
    <col min="2" max="2" width="22.42578125" style="20" customWidth="1"/>
    <col min="3" max="3" width="19.42578125" style="20" customWidth="1"/>
    <col min="4" max="4" width="11.42578125" style="20" customWidth="1"/>
    <col min="5" max="5" width="14.42578125" style="20" customWidth="1"/>
    <col min="6" max="6" width="12.85546875" style="20" customWidth="1"/>
    <col min="7" max="7" width="12.42578125" style="20" customWidth="1"/>
    <col min="8" max="255" width="10.85546875" style="20" customWidth="1"/>
    <col min="256" max="16384" width="10.85546875" style="21"/>
  </cols>
  <sheetData>
    <row r="1" spans="1:7" ht="15" customHeight="1" x14ac:dyDescent="0.25">
      <c r="A1" s="19"/>
      <c r="B1" s="19"/>
      <c r="C1" s="19"/>
      <c r="D1" s="19"/>
      <c r="E1" s="19"/>
      <c r="F1" s="19"/>
      <c r="G1" s="19"/>
    </row>
    <row r="2" spans="1:7" ht="15" customHeight="1" x14ac:dyDescent="0.25">
      <c r="A2" s="19"/>
      <c r="B2" s="19"/>
      <c r="C2" s="19"/>
      <c r="D2" s="19"/>
      <c r="E2" s="19"/>
      <c r="F2" s="19"/>
      <c r="G2" s="19"/>
    </row>
    <row r="3" spans="1:7" ht="15" customHeight="1" x14ac:dyDescent="0.25">
      <c r="A3" s="19"/>
      <c r="B3" s="19"/>
      <c r="C3" s="19"/>
      <c r="D3" s="19"/>
      <c r="E3" s="19"/>
      <c r="F3" s="19"/>
      <c r="G3" s="19"/>
    </row>
    <row r="4" spans="1:7" ht="15" customHeight="1" x14ac:dyDescent="0.25">
      <c r="A4" s="19"/>
      <c r="B4" s="19"/>
      <c r="C4" s="19"/>
      <c r="D4" s="19"/>
      <c r="E4" s="19"/>
      <c r="F4" s="19"/>
      <c r="G4" s="19"/>
    </row>
    <row r="5" spans="1:7" ht="15" customHeight="1" x14ac:dyDescent="0.25">
      <c r="A5" s="19"/>
      <c r="B5" s="19"/>
      <c r="C5" s="19"/>
      <c r="D5" s="19"/>
      <c r="E5" s="19"/>
      <c r="F5" s="19"/>
      <c r="G5" s="19"/>
    </row>
    <row r="6" spans="1:7" ht="15" customHeight="1" x14ac:dyDescent="0.25">
      <c r="A6" s="19"/>
      <c r="B6" s="19"/>
      <c r="C6" s="19"/>
      <c r="D6" s="19"/>
      <c r="E6" s="19"/>
      <c r="F6" s="19"/>
      <c r="G6" s="19"/>
    </row>
    <row r="7" spans="1:7" ht="15" customHeight="1" x14ac:dyDescent="0.25">
      <c r="A7" s="19"/>
      <c r="B7" s="19"/>
      <c r="C7" s="19"/>
      <c r="D7" s="19"/>
      <c r="E7" s="19"/>
      <c r="F7" s="19"/>
      <c r="G7" s="19"/>
    </row>
    <row r="8" spans="1:7" ht="15" customHeight="1" x14ac:dyDescent="0.25">
      <c r="A8" s="19"/>
      <c r="B8" s="22"/>
      <c r="C8" s="23"/>
      <c r="D8" s="19"/>
      <c r="E8" s="23"/>
      <c r="F8" s="23"/>
      <c r="G8" s="23"/>
    </row>
    <row r="9" spans="1:7" ht="12" customHeight="1" x14ac:dyDescent="0.25">
      <c r="A9" s="24"/>
      <c r="B9" s="1" t="s">
        <v>0</v>
      </c>
      <c r="C9" s="67" t="s">
        <v>72</v>
      </c>
      <c r="D9" s="25"/>
      <c r="E9" s="62" t="s">
        <v>84</v>
      </c>
      <c r="F9" s="63"/>
      <c r="G9" s="26">
        <v>40</v>
      </c>
    </row>
    <row r="10" spans="1:7" ht="38.25" customHeight="1" x14ac:dyDescent="0.25">
      <c r="A10" s="24"/>
      <c r="B10" s="68" t="s">
        <v>54</v>
      </c>
      <c r="C10" s="78" t="s">
        <v>73</v>
      </c>
      <c r="D10" s="25"/>
      <c r="E10" s="69" t="s">
        <v>1</v>
      </c>
      <c r="F10" s="70"/>
      <c r="G10" s="78" t="s">
        <v>92</v>
      </c>
    </row>
    <row r="11" spans="1:7" ht="18" customHeight="1" x14ac:dyDescent="0.25">
      <c r="A11" s="24"/>
      <c r="B11" s="68" t="s">
        <v>2</v>
      </c>
      <c r="C11" s="145" t="s">
        <v>3</v>
      </c>
      <c r="D11" s="25"/>
      <c r="E11" s="69" t="s">
        <v>83</v>
      </c>
      <c r="F11" s="70"/>
      <c r="G11" s="71">
        <v>100000</v>
      </c>
    </row>
    <row r="12" spans="1:7" ht="11.25" customHeight="1" x14ac:dyDescent="0.25">
      <c r="A12" s="24"/>
      <c r="B12" s="68" t="s">
        <v>4</v>
      </c>
      <c r="C12" s="78" t="s">
        <v>55</v>
      </c>
      <c r="D12" s="25"/>
      <c r="E12" s="72" t="s">
        <v>5</v>
      </c>
      <c r="F12" s="73"/>
      <c r="G12" s="74">
        <f>(G9*G11)</f>
        <v>4000000</v>
      </c>
    </row>
    <row r="13" spans="1:7" ht="24" x14ac:dyDescent="0.25">
      <c r="A13" s="24"/>
      <c r="B13" s="68" t="s">
        <v>6</v>
      </c>
      <c r="C13" s="145" t="s">
        <v>82</v>
      </c>
      <c r="D13" s="25"/>
      <c r="E13" s="69" t="s">
        <v>7</v>
      </c>
      <c r="F13" s="70"/>
      <c r="G13" s="78" t="s">
        <v>56</v>
      </c>
    </row>
    <row r="14" spans="1:7" ht="24" x14ac:dyDescent="0.25">
      <c r="A14" s="24"/>
      <c r="B14" s="68" t="s">
        <v>8</v>
      </c>
      <c r="C14" s="145" t="s">
        <v>82</v>
      </c>
      <c r="D14" s="25"/>
      <c r="E14" s="69" t="s">
        <v>9</v>
      </c>
      <c r="F14" s="70"/>
      <c r="G14" s="78" t="s">
        <v>92</v>
      </c>
    </row>
    <row r="15" spans="1:7" ht="25.5" customHeight="1" x14ac:dyDescent="0.25">
      <c r="A15" s="24"/>
      <c r="B15" s="68" t="s">
        <v>10</v>
      </c>
      <c r="C15" s="146">
        <v>44989</v>
      </c>
      <c r="D15" s="25"/>
      <c r="E15" s="75" t="s">
        <v>11</v>
      </c>
      <c r="F15" s="76"/>
      <c r="G15" s="78" t="s">
        <v>97</v>
      </c>
    </row>
    <row r="16" spans="1:7" ht="12" customHeight="1" x14ac:dyDescent="0.25">
      <c r="A16" s="19"/>
      <c r="B16" s="27"/>
      <c r="C16" s="28"/>
      <c r="D16" s="4"/>
      <c r="E16" s="29"/>
      <c r="F16" s="29"/>
      <c r="G16" s="30"/>
    </row>
    <row r="17" spans="1:7" ht="12" customHeight="1" x14ac:dyDescent="0.25">
      <c r="A17" s="31"/>
      <c r="B17" s="64" t="s">
        <v>12</v>
      </c>
      <c r="C17" s="65"/>
      <c r="D17" s="65"/>
      <c r="E17" s="65"/>
      <c r="F17" s="65"/>
      <c r="G17" s="65"/>
    </row>
    <row r="18" spans="1:7" ht="12" customHeight="1" x14ac:dyDescent="0.25">
      <c r="A18" s="19"/>
      <c r="B18" s="32"/>
      <c r="C18" s="33"/>
      <c r="D18" s="33"/>
      <c r="E18" s="33"/>
      <c r="F18" s="34"/>
      <c r="G18" s="34"/>
    </row>
    <row r="19" spans="1:7" ht="12" customHeight="1" x14ac:dyDescent="0.25">
      <c r="A19" s="24"/>
      <c r="B19" s="2" t="s">
        <v>13</v>
      </c>
      <c r="C19" s="3"/>
      <c r="D19" s="4"/>
      <c r="E19" s="4"/>
      <c r="F19" s="4"/>
      <c r="G19" s="4"/>
    </row>
    <row r="20" spans="1:7" ht="24" customHeight="1" x14ac:dyDescent="0.25">
      <c r="A20" s="31"/>
      <c r="B20" s="5" t="s">
        <v>14</v>
      </c>
      <c r="C20" s="5" t="s">
        <v>15</v>
      </c>
      <c r="D20" s="5" t="s">
        <v>16</v>
      </c>
      <c r="E20" s="5" t="s">
        <v>17</v>
      </c>
      <c r="F20" s="5" t="s">
        <v>18</v>
      </c>
      <c r="G20" s="5" t="s">
        <v>19</v>
      </c>
    </row>
    <row r="21" spans="1:7" ht="12.75" customHeight="1" x14ac:dyDescent="0.25">
      <c r="A21" s="31"/>
      <c r="B21" s="77" t="s">
        <v>57</v>
      </c>
      <c r="C21" s="78" t="s">
        <v>20</v>
      </c>
      <c r="D21" s="79">
        <v>0.5</v>
      </c>
      <c r="E21" s="78" t="s">
        <v>77</v>
      </c>
      <c r="F21" s="74">
        <v>20000</v>
      </c>
      <c r="G21" s="74">
        <f>(D21*F21)</f>
        <v>10000</v>
      </c>
    </row>
    <row r="22" spans="1:7" ht="25.5" customHeight="1" x14ac:dyDescent="0.25">
      <c r="A22" s="31"/>
      <c r="B22" s="77" t="s">
        <v>58</v>
      </c>
      <c r="C22" s="78" t="s">
        <v>20</v>
      </c>
      <c r="D22" s="79">
        <v>0.5</v>
      </c>
      <c r="E22" s="78" t="s">
        <v>21</v>
      </c>
      <c r="F22" s="74">
        <v>20000</v>
      </c>
      <c r="G22" s="74">
        <f>(D22*F22)</f>
        <v>10000</v>
      </c>
    </row>
    <row r="23" spans="1:7" ht="12.75" customHeight="1" x14ac:dyDescent="0.25">
      <c r="A23" s="31"/>
      <c r="B23" s="77" t="s">
        <v>74</v>
      </c>
      <c r="C23" s="78" t="s">
        <v>20</v>
      </c>
      <c r="D23" s="79">
        <v>3</v>
      </c>
      <c r="E23" s="78" t="s">
        <v>78</v>
      </c>
      <c r="F23" s="74">
        <v>20000</v>
      </c>
      <c r="G23" s="74">
        <f>(D23*F23)</f>
        <v>60000</v>
      </c>
    </row>
    <row r="24" spans="1:7" ht="12.75" customHeight="1" x14ac:dyDescent="0.25">
      <c r="A24" s="38"/>
      <c r="B24" s="80" t="s">
        <v>75</v>
      </c>
      <c r="C24" s="81" t="s">
        <v>20</v>
      </c>
      <c r="D24" s="82">
        <v>1</v>
      </c>
      <c r="E24" s="81" t="s">
        <v>79</v>
      </c>
      <c r="F24" s="83">
        <v>20000</v>
      </c>
      <c r="G24" s="83">
        <f>D24*F24</f>
        <v>20000</v>
      </c>
    </row>
    <row r="25" spans="1:7" ht="12.75" customHeight="1" x14ac:dyDescent="0.25">
      <c r="A25" s="38"/>
      <c r="B25" s="80" t="s">
        <v>76</v>
      </c>
      <c r="C25" s="81" t="s">
        <v>20</v>
      </c>
      <c r="D25" s="82">
        <v>3</v>
      </c>
      <c r="E25" s="81" t="s">
        <v>80</v>
      </c>
      <c r="F25" s="83">
        <v>45000</v>
      </c>
      <c r="G25" s="83">
        <f>D25*F25</f>
        <v>135000</v>
      </c>
    </row>
    <row r="26" spans="1:7" ht="12.75" customHeight="1" x14ac:dyDescent="0.25">
      <c r="A26" s="31"/>
      <c r="B26" s="84" t="s">
        <v>22</v>
      </c>
      <c r="C26" s="85"/>
      <c r="D26" s="85"/>
      <c r="E26" s="85"/>
      <c r="F26" s="86"/>
      <c r="G26" s="87">
        <f>SUM(G21:G25)</f>
        <v>235000</v>
      </c>
    </row>
    <row r="27" spans="1:7" ht="12" customHeight="1" x14ac:dyDescent="0.25">
      <c r="A27" s="19"/>
      <c r="B27" s="32"/>
      <c r="C27" s="34"/>
      <c r="D27" s="34"/>
      <c r="E27" s="34"/>
      <c r="F27" s="35"/>
      <c r="G27" s="35"/>
    </row>
    <row r="28" spans="1:7" ht="12" customHeight="1" x14ac:dyDescent="0.25">
      <c r="A28" s="24"/>
      <c r="B28" s="40" t="s">
        <v>23</v>
      </c>
      <c r="C28" s="41"/>
      <c r="D28" s="42"/>
      <c r="E28" s="42"/>
      <c r="F28" s="43"/>
      <c r="G28" s="43"/>
    </row>
    <row r="29" spans="1:7" ht="24" customHeight="1" x14ac:dyDescent="0.25">
      <c r="A29" s="39"/>
      <c r="B29" s="47" t="s">
        <v>14</v>
      </c>
      <c r="C29" s="48" t="s">
        <v>15</v>
      </c>
      <c r="D29" s="48" t="s">
        <v>16</v>
      </c>
      <c r="E29" s="47" t="s">
        <v>17</v>
      </c>
      <c r="F29" s="48" t="s">
        <v>18</v>
      </c>
      <c r="G29" s="47" t="s">
        <v>19</v>
      </c>
    </row>
    <row r="30" spans="1:7" ht="12" customHeight="1" x14ac:dyDescent="0.25">
      <c r="A30" s="39"/>
      <c r="B30" s="49"/>
      <c r="C30" s="50"/>
      <c r="D30" s="50"/>
      <c r="E30" s="50"/>
      <c r="F30" s="49"/>
      <c r="G30" s="49"/>
    </row>
    <row r="31" spans="1:7" ht="12" customHeight="1" x14ac:dyDescent="0.25">
      <c r="A31" s="39"/>
      <c r="B31" s="51" t="s">
        <v>24</v>
      </c>
      <c r="C31" s="52"/>
      <c r="D31" s="52"/>
      <c r="E31" s="52"/>
      <c r="F31" s="53"/>
      <c r="G31" s="53"/>
    </row>
    <row r="32" spans="1:7" ht="12" customHeight="1" x14ac:dyDescent="0.25">
      <c r="A32" s="19"/>
      <c r="B32" s="44"/>
      <c r="C32" s="45"/>
      <c r="D32" s="45"/>
      <c r="E32" s="45"/>
      <c r="F32" s="46"/>
      <c r="G32" s="46"/>
    </row>
    <row r="33" spans="1:11" ht="12" customHeight="1" x14ac:dyDescent="0.25">
      <c r="A33" s="24"/>
      <c r="B33" s="40" t="s">
        <v>25</v>
      </c>
      <c r="C33" s="41"/>
      <c r="D33" s="42"/>
      <c r="E33" s="42"/>
      <c r="F33" s="43"/>
      <c r="G33" s="43"/>
    </row>
    <row r="34" spans="1:11" ht="24" customHeight="1" x14ac:dyDescent="0.25">
      <c r="A34" s="39"/>
      <c r="B34" s="47" t="s">
        <v>14</v>
      </c>
      <c r="C34" s="47" t="s">
        <v>15</v>
      </c>
      <c r="D34" s="47" t="s">
        <v>16</v>
      </c>
      <c r="E34" s="47" t="s">
        <v>17</v>
      </c>
      <c r="F34" s="48" t="s">
        <v>18</v>
      </c>
      <c r="G34" s="47" t="s">
        <v>19</v>
      </c>
    </row>
    <row r="35" spans="1:11" ht="12.75" customHeight="1" x14ac:dyDescent="0.25">
      <c r="A35" s="39"/>
      <c r="B35" s="88"/>
      <c r="C35" s="89"/>
      <c r="D35" s="90"/>
      <c r="E35" s="91"/>
      <c r="F35" s="92"/>
      <c r="G35" s="92"/>
    </row>
    <row r="36" spans="1:11" ht="12.75" customHeight="1" x14ac:dyDescent="0.25">
      <c r="A36" s="39"/>
      <c r="B36" s="51" t="s">
        <v>26</v>
      </c>
      <c r="C36" s="52"/>
      <c r="D36" s="52"/>
      <c r="E36" s="52"/>
      <c r="F36" s="53"/>
      <c r="G36" s="66">
        <f>SUM(G35:G35)</f>
        <v>0</v>
      </c>
    </row>
    <row r="37" spans="1:11" ht="12" customHeight="1" x14ac:dyDescent="0.25">
      <c r="A37" s="19"/>
      <c r="B37" s="44"/>
      <c r="C37" s="45"/>
      <c r="D37" s="45"/>
      <c r="E37" s="45"/>
      <c r="F37" s="46"/>
      <c r="G37" s="46"/>
    </row>
    <row r="38" spans="1:11" ht="12" customHeight="1" x14ac:dyDescent="0.25">
      <c r="A38" s="24"/>
      <c r="B38" s="40" t="s">
        <v>27</v>
      </c>
      <c r="C38" s="41"/>
      <c r="D38" s="42"/>
      <c r="E38" s="42"/>
      <c r="F38" s="43"/>
      <c r="G38" s="43"/>
    </row>
    <row r="39" spans="1:11" ht="24" customHeight="1" x14ac:dyDescent="0.25">
      <c r="A39" s="39"/>
      <c r="B39" s="48" t="s">
        <v>28</v>
      </c>
      <c r="C39" s="48" t="s">
        <v>70</v>
      </c>
      <c r="D39" s="48" t="s">
        <v>30</v>
      </c>
      <c r="E39" s="48" t="s">
        <v>17</v>
      </c>
      <c r="F39" s="48" t="s">
        <v>18</v>
      </c>
      <c r="G39" s="48" t="s">
        <v>19</v>
      </c>
      <c r="K39" s="36"/>
    </row>
    <row r="40" spans="1:11" ht="12.75" customHeight="1" x14ac:dyDescent="0.25">
      <c r="A40" s="39"/>
      <c r="B40" s="93" t="s">
        <v>59</v>
      </c>
      <c r="C40" s="94"/>
      <c r="D40" s="94"/>
      <c r="E40" s="94"/>
      <c r="F40" s="94"/>
      <c r="G40" s="94"/>
      <c r="K40" s="36"/>
    </row>
    <row r="41" spans="1:11" ht="12.75" customHeight="1" x14ac:dyDescent="0.25">
      <c r="A41" s="39"/>
      <c r="B41" s="88" t="s">
        <v>60</v>
      </c>
      <c r="C41" s="95" t="s">
        <v>64</v>
      </c>
      <c r="D41" s="96">
        <v>0.2</v>
      </c>
      <c r="E41" s="95" t="s">
        <v>67</v>
      </c>
      <c r="F41" s="97">
        <v>21230</v>
      </c>
      <c r="G41" s="97">
        <f>(D41*F41)</f>
        <v>4246</v>
      </c>
    </row>
    <row r="42" spans="1:11" ht="24" x14ac:dyDescent="0.25">
      <c r="A42" s="39"/>
      <c r="B42" s="88" t="s">
        <v>61</v>
      </c>
      <c r="C42" s="50" t="s">
        <v>65</v>
      </c>
      <c r="D42" s="96">
        <v>0.5</v>
      </c>
      <c r="E42" s="50" t="s">
        <v>67</v>
      </c>
      <c r="F42" s="97">
        <v>76060</v>
      </c>
      <c r="G42" s="97">
        <f>D42*F42</f>
        <v>38030</v>
      </c>
    </row>
    <row r="43" spans="1:11" ht="12.75" customHeight="1" x14ac:dyDescent="0.25">
      <c r="A43" s="39"/>
      <c r="B43" s="88" t="s">
        <v>81</v>
      </c>
      <c r="C43" s="50" t="s">
        <v>64</v>
      </c>
      <c r="D43" s="49">
        <v>3</v>
      </c>
      <c r="E43" s="50" t="s">
        <v>67</v>
      </c>
      <c r="F43" s="97">
        <v>12990</v>
      </c>
      <c r="G43" s="97">
        <f>D43*F43</f>
        <v>38970</v>
      </c>
    </row>
    <row r="44" spans="1:11" ht="12.75" customHeight="1" x14ac:dyDescent="0.25">
      <c r="A44" s="39"/>
      <c r="B44" s="147" t="s">
        <v>62</v>
      </c>
      <c r="C44" s="50"/>
      <c r="D44" s="49"/>
      <c r="E44" s="50"/>
      <c r="F44" s="97"/>
      <c r="G44" s="97"/>
    </row>
    <row r="45" spans="1:11" ht="12.75" customHeight="1" x14ac:dyDescent="0.25">
      <c r="A45" s="39"/>
      <c r="B45" s="88" t="s">
        <v>63</v>
      </c>
      <c r="C45" s="95" t="s">
        <v>66</v>
      </c>
      <c r="D45" s="96">
        <v>3500</v>
      </c>
      <c r="E45" s="95" t="s">
        <v>68</v>
      </c>
      <c r="F45" s="97">
        <v>150</v>
      </c>
      <c r="G45" s="97">
        <f>(D45*F45)</f>
        <v>525000</v>
      </c>
    </row>
    <row r="46" spans="1:11" ht="36" x14ac:dyDescent="0.25">
      <c r="A46" s="39"/>
      <c r="B46" s="98" t="s">
        <v>71</v>
      </c>
      <c r="C46" s="95" t="s">
        <v>66</v>
      </c>
      <c r="D46" s="96">
        <v>2250</v>
      </c>
      <c r="E46" s="95" t="s">
        <v>68</v>
      </c>
      <c r="F46" s="97">
        <v>505</v>
      </c>
      <c r="G46" s="97">
        <f>(D46*F46)</f>
        <v>1136250</v>
      </c>
    </row>
    <row r="47" spans="1:11" ht="13.5" customHeight="1" x14ac:dyDescent="0.25">
      <c r="A47" s="39"/>
      <c r="B47" s="51" t="s">
        <v>31</v>
      </c>
      <c r="C47" s="52"/>
      <c r="D47" s="52"/>
      <c r="E47" s="52"/>
      <c r="F47" s="53"/>
      <c r="G47" s="66">
        <f>SUM(G40:G46)</f>
        <v>1742496</v>
      </c>
    </row>
    <row r="48" spans="1:11" ht="12" customHeight="1" x14ac:dyDescent="0.25">
      <c r="A48" s="19"/>
      <c r="B48" s="44"/>
      <c r="C48" s="45"/>
      <c r="D48" s="45"/>
      <c r="E48" s="54"/>
      <c r="F48" s="46"/>
      <c r="G48" s="46"/>
    </row>
    <row r="49" spans="1:7" ht="12" customHeight="1" x14ac:dyDescent="0.25">
      <c r="A49" s="24"/>
      <c r="B49" s="40" t="s">
        <v>32</v>
      </c>
      <c r="C49" s="41"/>
      <c r="D49" s="42"/>
      <c r="E49" s="42"/>
      <c r="F49" s="43"/>
      <c r="G49" s="43"/>
    </row>
    <row r="50" spans="1:7" ht="24" customHeight="1" x14ac:dyDescent="0.25">
      <c r="A50" s="39"/>
      <c r="B50" s="47" t="s">
        <v>69</v>
      </c>
      <c r="C50" s="48" t="s">
        <v>29</v>
      </c>
      <c r="D50" s="48" t="s">
        <v>30</v>
      </c>
      <c r="E50" s="47" t="s">
        <v>17</v>
      </c>
      <c r="F50" s="48" t="s">
        <v>18</v>
      </c>
      <c r="G50" s="47" t="s">
        <v>19</v>
      </c>
    </row>
    <row r="51" spans="1:7" ht="24" x14ac:dyDescent="0.25">
      <c r="A51" s="39"/>
      <c r="B51" s="99" t="s">
        <v>88</v>
      </c>
      <c r="C51" s="100" t="s">
        <v>89</v>
      </c>
      <c r="D51" s="101">
        <v>500</v>
      </c>
      <c r="E51" s="102" t="s">
        <v>67</v>
      </c>
      <c r="F51" s="101">
        <v>1207</v>
      </c>
      <c r="G51" s="101">
        <f>+D51*F51</f>
        <v>603500</v>
      </c>
    </row>
    <row r="52" spans="1:7" ht="12.75" customHeight="1" x14ac:dyDescent="0.25">
      <c r="A52" s="39"/>
      <c r="B52" s="99" t="s">
        <v>90</v>
      </c>
      <c r="C52" s="100" t="s">
        <v>89</v>
      </c>
      <c r="D52" s="101">
        <v>2000</v>
      </c>
      <c r="E52" s="102" t="s">
        <v>91</v>
      </c>
      <c r="F52" s="101">
        <v>217</v>
      </c>
      <c r="G52" s="101">
        <f t="shared" ref="G52" si="0">+D52*F52</f>
        <v>434000</v>
      </c>
    </row>
    <row r="53" spans="1:7" ht="13.5" customHeight="1" x14ac:dyDescent="0.25">
      <c r="A53" s="39"/>
      <c r="B53" s="51" t="s">
        <v>53</v>
      </c>
      <c r="C53" s="52"/>
      <c r="D53" s="52"/>
      <c r="E53" s="52"/>
      <c r="F53" s="53"/>
      <c r="G53" s="66">
        <f>+G51+G52</f>
        <v>1037500</v>
      </c>
    </row>
    <row r="54" spans="1:7" ht="12" customHeight="1" x14ac:dyDescent="0.25">
      <c r="A54" s="19"/>
      <c r="B54" s="55"/>
      <c r="C54" s="55"/>
      <c r="D54" s="55"/>
      <c r="E54" s="55"/>
      <c r="F54" s="56"/>
      <c r="G54" s="56"/>
    </row>
    <row r="55" spans="1:7" ht="12" customHeight="1" x14ac:dyDescent="0.25">
      <c r="A55" s="37"/>
      <c r="B55" s="10" t="s">
        <v>34</v>
      </c>
      <c r="C55" s="11"/>
      <c r="D55" s="11"/>
      <c r="E55" s="11"/>
      <c r="F55" s="11"/>
      <c r="G55" s="18">
        <f>G26+G36+G47+G53+G31</f>
        <v>3014996</v>
      </c>
    </row>
    <row r="56" spans="1:7" ht="12" customHeight="1" x14ac:dyDescent="0.25">
      <c r="A56" s="37"/>
      <c r="B56" s="12" t="s">
        <v>35</v>
      </c>
      <c r="C56" s="7"/>
      <c r="D56" s="7"/>
      <c r="E56" s="7"/>
      <c r="F56" s="7"/>
      <c r="G56" s="13">
        <f>G55*0.05</f>
        <v>150749.80000000002</v>
      </c>
    </row>
    <row r="57" spans="1:7" ht="12" customHeight="1" x14ac:dyDescent="0.25">
      <c r="A57" s="37"/>
      <c r="B57" s="14" t="s">
        <v>36</v>
      </c>
      <c r="C57" s="6"/>
      <c r="D57" s="6"/>
      <c r="E57" s="6"/>
      <c r="F57" s="6"/>
      <c r="G57" s="15">
        <f>G56+G55</f>
        <v>3165745.8</v>
      </c>
    </row>
    <row r="58" spans="1:7" ht="12" customHeight="1" x14ac:dyDescent="0.25">
      <c r="A58" s="37"/>
      <c r="B58" s="12" t="s">
        <v>37</v>
      </c>
      <c r="C58" s="7"/>
      <c r="D58" s="7"/>
      <c r="E58" s="7"/>
      <c r="F58" s="7"/>
      <c r="G58" s="13">
        <f>G12</f>
        <v>4000000</v>
      </c>
    </row>
    <row r="59" spans="1:7" ht="12" customHeight="1" x14ac:dyDescent="0.25">
      <c r="A59" s="37"/>
      <c r="B59" s="16" t="s">
        <v>38</v>
      </c>
      <c r="C59" s="103"/>
      <c r="D59" s="103"/>
      <c r="E59" s="103"/>
      <c r="F59" s="103"/>
      <c r="G59" s="17">
        <f>G58-G57</f>
        <v>834254.20000000019</v>
      </c>
    </row>
    <row r="60" spans="1:7" ht="12" customHeight="1" x14ac:dyDescent="0.25">
      <c r="A60" s="37"/>
      <c r="B60" s="104" t="s">
        <v>95</v>
      </c>
      <c r="C60" s="105"/>
      <c r="D60" s="105"/>
      <c r="E60" s="105"/>
      <c r="F60" s="105"/>
      <c r="G60" s="8"/>
    </row>
    <row r="61" spans="1:7" ht="12.75" customHeight="1" thickBot="1" x14ac:dyDescent="0.3">
      <c r="A61" s="37"/>
      <c r="B61" s="106"/>
      <c r="C61" s="105"/>
      <c r="D61" s="105"/>
      <c r="E61" s="105"/>
      <c r="F61" s="105"/>
      <c r="G61" s="8"/>
    </row>
    <row r="62" spans="1:7" ht="15" x14ac:dyDescent="0.25">
      <c r="A62" s="37"/>
      <c r="B62" s="107" t="s">
        <v>96</v>
      </c>
      <c r="C62" s="108"/>
      <c r="D62" s="108"/>
      <c r="E62" s="108"/>
      <c r="F62" s="108"/>
      <c r="G62" s="61"/>
    </row>
    <row r="63" spans="1:7" ht="15" x14ac:dyDescent="0.25">
      <c r="A63" s="37"/>
      <c r="B63" s="109" t="s">
        <v>39</v>
      </c>
      <c r="C63" s="110"/>
      <c r="D63" s="110"/>
      <c r="E63" s="110"/>
      <c r="F63" s="110"/>
      <c r="G63" s="111"/>
    </row>
    <row r="64" spans="1:7" ht="15" x14ac:dyDescent="0.25">
      <c r="A64" s="37"/>
      <c r="B64" s="109" t="s">
        <v>40</v>
      </c>
      <c r="C64" s="110"/>
      <c r="D64" s="110"/>
      <c r="E64" s="110"/>
      <c r="F64" s="110"/>
      <c r="G64" s="111"/>
    </row>
    <row r="65" spans="1:255" ht="15" x14ac:dyDescent="0.25">
      <c r="A65" s="37"/>
      <c r="B65" s="109" t="s">
        <v>94</v>
      </c>
      <c r="C65" s="110"/>
      <c r="D65" s="110"/>
      <c r="E65" s="110"/>
      <c r="F65" s="110"/>
      <c r="G65" s="111"/>
    </row>
    <row r="66" spans="1:255" ht="15" x14ac:dyDescent="0.25">
      <c r="A66" s="37"/>
      <c r="B66" s="109" t="s">
        <v>41</v>
      </c>
      <c r="C66" s="110"/>
      <c r="D66" s="110"/>
      <c r="E66" s="110"/>
      <c r="F66" s="110"/>
      <c r="G66" s="111"/>
    </row>
    <row r="67" spans="1:255" ht="19.5" customHeight="1" x14ac:dyDescent="0.25">
      <c r="A67" s="37"/>
      <c r="B67" s="109" t="s">
        <v>42</v>
      </c>
      <c r="C67" s="110"/>
      <c r="D67" s="110"/>
      <c r="E67" s="110"/>
      <c r="F67" s="110"/>
      <c r="G67" s="111"/>
    </row>
    <row r="68" spans="1:255" ht="36.75" customHeight="1" thickBot="1" x14ac:dyDescent="0.3">
      <c r="A68" s="37"/>
      <c r="B68" s="112" t="s">
        <v>93</v>
      </c>
      <c r="C68" s="113"/>
      <c r="D68" s="113"/>
      <c r="E68" s="113"/>
      <c r="F68" s="113"/>
      <c r="G68" s="114"/>
    </row>
    <row r="69" spans="1:255" ht="12.75" customHeight="1" thickBot="1" x14ac:dyDescent="0.3">
      <c r="A69" s="37"/>
      <c r="B69" s="106"/>
      <c r="C69" s="106"/>
      <c r="D69" s="106"/>
      <c r="E69" s="106"/>
      <c r="F69" s="106"/>
      <c r="G69" s="8"/>
    </row>
    <row r="70" spans="1:255" ht="15" customHeight="1" thickBot="1" x14ac:dyDescent="0.3">
      <c r="A70" s="37"/>
      <c r="B70" s="115" t="s">
        <v>43</v>
      </c>
      <c r="C70" s="116"/>
      <c r="D70" s="117"/>
      <c r="E70" s="118"/>
      <c r="F70" s="118"/>
      <c r="G70" s="8"/>
    </row>
    <row r="71" spans="1:255" s="60" customFormat="1" ht="12" customHeight="1" thickBot="1" x14ac:dyDescent="0.3">
      <c r="A71" s="57"/>
      <c r="B71" s="119" t="s">
        <v>33</v>
      </c>
      <c r="C71" s="120" t="s">
        <v>44</v>
      </c>
      <c r="D71" s="121" t="s">
        <v>45</v>
      </c>
      <c r="E71" s="122"/>
      <c r="F71" s="122"/>
      <c r="G71" s="58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  <c r="CE71" s="59"/>
      <c r="CF71" s="59"/>
      <c r="CG71" s="59"/>
      <c r="CH71" s="59"/>
      <c r="CI71" s="59"/>
      <c r="CJ71" s="59"/>
      <c r="CK71" s="59"/>
      <c r="CL71" s="59"/>
      <c r="CM71" s="59"/>
      <c r="CN71" s="59"/>
      <c r="CO71" s="59"/>
      <c r="CP71" s="59"/>
      <c r="CQ71" s="59"/>
      <c r="CR71" s="59"/>
      <c r="CS71" s="59"/>
      <c r="CT71" s="59"/>
      <c r="CU71" s="59"/>
      <c r="CV71" s="59"/>
      <c r="CW71" s="59"/>
      <c r="CX71" s="59"/>
      <c r="CY71" s="59"/>
      <c r="CZ71" s="59"/>
      <c r="DA71" s="59"/>
      <c r="DB71" s="59"/>
      <c r="DC71" s="59"/>
      <c r="DD71" s="59"/>
      <c r="DE71" s="59"/>
      <c r="DF71" s="59"/>
      <c r="DG71" s="59"/>
      <c r="DH71" s="59"/>
      <c r="DI71" s="59"/>
      <c r="DJ71" s="59"/>
      <c r="DK71" s="59"/>
      <c r="DL71" s="59"/>
      <c r="DM71" s="59"/>
      <c r="DN71" s="59"/>
      <c r="DO71" s="59"/>
      <c r="DP71" s="59"/>
      <c r="DQ71" s="59"/>
      <c r="DR71" s="59"/>
      <c r="DS71" s="59"/>
      <c r="DT71" s="59"/>
      <c r="DU71" s="59"/>
      <c r="DV71" s="59"/>
      <c r="DW71" s="59"/>
      <c r="DX71" s="59"/>
      <c r="DY71" s="59"/>
      <c r="DZ71" s="59"/>
      <c r="EA71" s="59"/>
      <c r="EB71" s="59"/>
      <c r="EC71" s="59"/>
      <c r="ED71" s="59"/>
      <c r="EE71" s="59"/>
      <c r="EF71" s="59"/>
      <c r="EG71" s="59"/>
      <c r="EH71" s="59"/>
      <c r="EI71" s="59"/>
      <c r="EJ71" s="59"/>
      <c r="EK71" s="59"/>
      <c r="EL71" s="59"/>
      <c r="EM71" s="59"/>
      <c r="EN71" s="59"/>
      <c r="EO71" s="59"/>
      <c r="EP71" s="59"/>
      <c r="EQ71" s="59"/>
      <c r="ER71" s="59"/>
      <c r="ES71" s="59"/>
      <c r="ET71" s="59"/>
      <c r="EU71" s="59"/>
      <c r="EV71" s="59"/>
      <c r="EW71" s="59"/>
      <c r="EX71" s="59"/>
      <c r="EY71" s="59"/>
      <c r="EZ71" s="59"/>
      <c r="FA71" s="59"/>
      <c r="FB71" s="59"/>
      <c r="FC71" s="59"/>
      <c r="FD71" s="59"/>
      <c r="FE71" s="59"/>
      <c r="FF71" s="59"/>
      <c r="FG71" s="59"/>
      <c r="FH71" s="59"/>
      <c r="FI71" s="59"/>
      <c r="FJ71" s="59"/>
      <c r="FK71" s="59"/>
      <c r="FL71" s="59"/>
      <c r="FM71" s="59"/>
      <c r="FN71" s="59"/>
      <c r="FO71" s="59"/>
      <c r="FP71" s="59"/>
      <c r="FQ71" s="59"/>
      <c r="FR71" s="59"/>
      <c r="FS71" s="59"/>
      <c r="FT71" s="59"/>
      <c r="FU71" s="59"/>
      <c r="FV71" s="59"/>
      <c r="FW71" s="59"/>
      <c r="FX71" s="59"/>
      <c r="FY71" s="59"/>
      <c r="FZ71" s="59"/>
      <c r="GA71" s="59"/>
      <c r="GB71" s="59"/>
      <c r="GC71" s="59"/>
      <c r="GD71" s="59"/>
      <c r="GE71" s="59"/>
      <c r="GF71" s="59"/>
      <c r="GG71" s="59"/>
      <c r="GH71" s="59"/>
      <c r="GI71" s="59"/>
      <c r="GJ71" s="59"/>
      <c r="GK71" s="59"/>
      <c r="GL71" s="59"/>
      <c r="GM71" s="59"/>
      <c r="GN71" s="59"/>
      <c r="GO71" s="59"/>
      <c r="GP71" s="59"/>
      <c r="GQ71" s="59"/>
      <c r="GR71" s="59"/>
      <c r="GS71" s="59"/>
      <c r="GT71" s="59"/>
      <c r="GU71" s="59"/>
      <c r="GV71" s="59"/>
      <c r="GW71" s="59"/>
      <c r="GX71" s="59"/>
      <c r="GY71" s="59"/>
      <c r="GZ71" s="59"/>
      <c r="HA71" s="59"/>
      <c r="HB71" s="59"/>
      <c r="HC71" s="59"/>
      <c r="HD71" s="59"/>
      <c r="HE71" s="59"/>
      <c r="HF71" s="59"/>
      <c r="HG71" s="59"/>
      <c r="HH71" s="59"/>
      <c r="HI71" s="59"/>
      <c r="HJ71" s="59"/>
      <c r="HK71" s="59"/>
      <c r="HL71" s="59"/>
      <c r="HM71" s="59"/>
      <c r="HN71" s="59"/>
      <c r="HO71" s="59"/>
      <c r="HP71" s="59"/>
      <c r="HQ71" s="59"/>
      <c r="HR71" s="59"/>
      <c r="HS71" s="59"/>
      <c r="HT71" s="59"/>
      <c r="HU71" s="59"/>
      <c r="HV71" s="59"/>
      <c r="HW71" s="59"/>
      <c r="HX71" s="59"/>
      <c r="HY71" s="59"/>
      <c r="HZ71" s="59"/>
      <c r="IA71" s="59"/>
      <c r="IB71" s="59"/>
      <c r="IC71" s="59"/>
      <c r="ID71" s="59"/>
      <c r="IE71" s="59"/>
      <c r="IF71" s="59"/>
      <c r="IG71" s="59"/>
      <c r="IH71" s="59"/>
      <c r="II71" s="59"/>
      <c r="IJ71" s="59"/>
      <c r="IK71" s="59"/>
      <c r="IL71" s="59"/>
      <c r="IM71" s="59"/>
      <c r="IN71" s="59"/>
      <c r="IO71" s="59"/>
      <c r="IP71" s="59"/>
      <c r="IQ71" s="59"/>
      <c r="IR71" s="59"/>
      <c r="IS71" s="59"/>
      <c r="IT71" s="59"/>
      <c r="IU71" s="59"/>
    </row>
    <row r="72" spans="1:255" ht="12" customHeight="1" x14ac:dyDescent="0.25">
      <c r="A72" s="37"/>
      <c r="B72" s="123" t="s">
        <v>46</v>
      </c>
      <c r="C72" s="124">
        <f>+G26</f>
        <v>235000</v>
      </c>
      <c r="D72" s="125">
        <f>(C72/C78)</f>
        <v>7.4232113014254017E-2</v>
      </c>
      <c r="E72" s="118"/>
      <c r="F72" s="118"/>
      <c r="G72" s="8"/>
    </row>
    <row r="73" spans="1:255" ht="12" customHeight="1" x14ac:dyDescent="0.25">
      <c r="A73" s="37"/>
      <c r="B73" s="126" t="s">
        <v>47</v>
      </c>
      <c r="C73" s="127">
        <f>+G31</f>
        <v>0</v>
      </c>
      <c r="D73" s="128">
        <v>0</v>
      </c>
      <c r="E73" s="118"/>
      <c r="F73" s="118"/>
      <c r="G73" s="8"/>
    </row>
    <row r="74" spans="1:255" ht="12" customHeight="1" x14ac:dyDescent="0.25">
      <c r="A74" s="37"/>
      <c r="B74" s="126" t="s">
        <v>48</v>
      </c>
      <c r="C74" s="129">
        <f>+G36</f>
        <v>0</v>
      </c>
      <c r="D74" s="128">
        <f>(C74/C78)</f>
        <v>0</v>
      </c>
      <c r="E74" s="118"/>
      <c r="F74" s="118"/>
      <c r="G74" s="8"/>
    </row>
    <row r="75" spans="1:255" ht="12" customHeight="1" x14ac:dyDescent="0.25">
      <c r="A75" s="37"/>
      <c r="B75" s="126" t="s">
        <v>28</v>
      </c>
      <c r="C75" s="129">
        <f>+G47</f>
        <v>1742496</v>
      </c>
      <c r="D75" s="128">
        <f>(C75/C78)</f>
        <v>0.55042195744206635</v>
      </c>
      <c r="E75" s="118"/>
      <c r="F75" s="118"/>
      <c r="G75" s="8"/>
    </row>
    <row r="76" spans="1:255" ht="12" customHeight="1" x14ac:dyDescent="0.25">
      <c r="A76" s="37"/>
      <c r="B76" s="126" t="s">
        <v>49</v>
      </c>
      <c r="C76" s="130">
        <f>+G53</f>
        <v>1037500</v>
      </c>
      <c r="D76" s="128">
        <f>(C76/C78)</f>
        <v>0.32772688192463212</v>
      </c>
      <c r="E76" s="131"/>
      <c r="F76" s="131"/>
      <c r="G76" s="8"/>
    </row>
    <row r="77" spans="1:255" ht="12" customHeight="1" thickBot="1" x14ac:dyDescent="0.3">
      <c r="A77" s="37"/>
      <c r="B77" s="132" t="s">
        <v>50</v>
      </c>
      <c r="C77" s="133">
        <f>+G56</f>
        <v>150749.80000000002</v>
      </c>
      <c r="D77" s="134">
        <f>(C77/C78)</f>
        <v>4.761904761904763E-2</v>
      </c>
      <c r="E77" s="131"/>
      <c r="F77" s="131"/>
      <c r="G77" s="8"/>
    </row>
    <row r="78" spans="1:255" ht="12.75" customHeight="1" thickBot="1" x14ac:dyDescent="0.3">
      <c r="A78" s="37"/>
      <c r="B78" s="135" t="s">
        <v>51</v>
      </c>
      <c r="C78" s="136">
        <f>SUM(C72:C77)</f>
        <v>3165745.8</v>
      </c>
      <c r="D78" s="137">
        <f>SUM(D72:D77)</f>
        <v>1.0000000000000002</v>
      </c>
      <c r="E78" s="131"/>
      <c r="F78" s="131"/>
      <c r="G78" s="8"/>
    </row>
    <row r="79" spans="1:255" ht="12" customHeight="1" x14ac:dyDescent="0.25">
      <c r="A79" s="37"/>
      <c r="B79" s="106"/>
      <c r="C79" s="105"/>
      <c r="D79" s="105"/>
      <c r="E79" s="105"/>
      <c r="F79" s="105"/>
      <c r="G79" s="8"/>
    </row>
    <row r="80" spans="1:255" ht="12.75" customHeight="1" thickBot="1" x14ac:dyDescent="0.3">
      <c r="A80" s="37"/>
      <c r="B80" s="138"/>
      <c r="C80" s="105"/>
      <c r="D80" s="105"/>
      <c r="E80" s="105"/>
      <c r="F80" s="105"/>
      <c r="G80" s="8"/>
    </row>
    <row r="81" spans="1:7" ht="12" customHeight="1" thickBot="1" x14ac:dyDescent="0.3">
      <c r="A81" s="39"/>
      <c r="B81" s="115" t="s">
        <v>87</v>
      </c>
      <c r="C81" s="116"/>
      <c r="D81" s="116"/>
      <c r="E81" s="117"/>
      <c r="F81" s="131"/>
      <c r="G81" s="8"/>
    </row>
    <row r="82" spans="1:7" ht="12" customHeight="1" x14ac:dyDescent="0.25">
      <c r="A82" s="37"/>
      <c r="B82" s="139" t="s">
        <v>85</v>
      </c>
      <c r="C82" s="140">
        <f>+D82*0.85</f>
        <v>34</v>
      </c>
      <c r="D82" s="140">
        <f>+G9</f>
        <v>40</v>
      </c>
      <c r="E82" s="141">
        <f>+D82*1.15</f>
        <v>46</v>
      </c>
      <c r="F82" s="142"/>
      <c r="G82" s="9"/>
    </row>
    <row r="83" spans="1:7" ht="12.75" customHeight="1" thickBot="1" x14ac:dyDescent="0.3">
      <c r="A83" s="37"/>
      <c r="B83" s="143" t="s">
        <v>86</v>
      </c>
      <c r="C83" s="144">
        <f>+$C$78/C82</f>
        <v>93110.170588235284</v>
      </c>
      <c r="D83" s="144">
        <f t="shared" ref="D83:E83" si="1">+$C$78/D82</f>
        <v>79143.64499999999</v>
      </c>
      <c r="E83" s="144">
        <f t="shared" si="1"/>
        <v>68820.560869565219</v>
      </c>
      <c r="F83" s="142"/>
      <c r="G83" s="9"/>
    </row>
    <row r="84" spans="1:7" ht="15.6" customHeight="1" x14ac:dyDescent="0.25">
      <c r="A84" s="37"/>
      <c r="B84" s="104" t="s">
        <v>52</v>
      </c>
      <c r="C84" s="106"/>
      <c r="D84" s="106"/>
      <c r="E84" s="106"/>
      <c r="F84" s="106"/>
      <c r="G84" s="106"/>
    </row>
  </sheetData>
  <mergeCells count="15">
    <mergeCell ref="B81:E81"/>
    <mergeCell ref="E13:F13"/>
    <mergeCell ref="E11:F11"/>
    <mergeCell ref="E10:F10"/>
    <mergeCell ref="E9:F9"/>
    <mergeCell ref="E14:F14"/>
    <mergeCell ref="E15:F15"/>
    <mergeCell ref="B17:G17"/>
    <mergeCell ref="B70:D70"/>
    <mergeCell ref="B63:G63"/>
    <mergeCell ref="B64:G64"/>
    <mergeCell ref="B65:G65"/>
    <mergeCell ref="B66:G66"/>
    <mergeCell ref="B67:G67"/>
    <mergeCell ref="B68:G68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OVINOS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Olguin Palma Rafael</cp:lastModifiedBy>
  <dcterms:created xsi:type="dcterms:W3CDTF">2020-11-27T12:49:26Z</dcterms:created>
  <dcterms:modified xsi:type="dcterms:W3CDTF">2023-03-21T19:02:06Z</dcterms:modified>
</cp:coreProperties>
</file>