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OVINOS" sheetId="1" r:id="rId1"/>
  </sheets>
  <definedNames>
    <definedName name="_xlnm.Print_Area" localSheetId="0">OVINOS!$A$1:$F$82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0" i="1"/>
  <c r="F38" i="1"/>
  <c r="F39" i="1"/>
  <c r="F40" i="1"/>
  <c r="F41" i="1"/>
  <c r="F43" i="1"/>
  <c r="F44" i="1"/>
  <c r="F49" i="1"/>
  <c r="F51" i="1"/>
  <c r="F21" i="1"/>
  <c r="F22" i="1"/>
  <c r="F20" i="1"/>
  <c r="F33" i="1"/>
  <c r="B73" i="1" s="1"/>
  <c r="F28" i="1"/>
  <c r="B72" i="1" s="1"/>
  <c r="F11" i="1"/>
  <c r="F57" i="1" s="1"/>
  <c r="F52" i="1" l="1"/>
  <c r="B75" i="1" s="1"/>
  <c r="F45" i="1"/>
  <c r="B74" i="1" s="1"/>
  <c r="F23" i="1"/>
  <c r="B71" i="1" s="1"/>
  <c r="F55" i="1" l="1"/>
  <c r="F56" i="1" s="1"/>
  <c r="F58" i="1" s="1"/>
  <c r="C81" i="1" l="1"/>
  <c r="B81" i="1"/>
  <c r="D81" i="1"/>
  <c r="B76" i="1"/>
  <c r="B77" i="1" s="1"/>
  <c r="C75" i="1" s="1"/>
  <c r="C71" i="1" l="1"/>
  <c r="C76" i="1"/>
  <c r="C73" i="1"/>
  <c r="C74" i="1"/>
  <c r="C77" i="1" l="1"/>
</calcChain>
</file>

<file path=xl/sharedStrings.xml><?xml version="1.0" encoding="utf-8"?>
<sst xmlns="http://schemas.openxmlformats.org/spreadsheetml/2006/main" count="132" uniqueCount="99">
  <si>
    <t>RUBRO O CULTIVO</t>
  </si>
  <si>
    <t>Ovinos de carne (30 vientres)</t>
  </si>
  <si>
    <t>VARIEDAD</t>
  </si>
  <si>
    <t>Suffolk down</t>
  </si>
  <si>
    <t>FECHA ESTIMADA  PRECIO VENTA</t>
  </si>
  <si>
    <t>Diciembre</t>
  </si>
  <si>
    <t>NIVEL TECNOLÓGICO</t>
  </si>
  <si>
    <t>Medio</t>
  </si>
  <si>
    <t>REGIÓN</t>
  </si>
  <si>
    <t>Ñuble</t>
  </si>
  <si>
    <t>INGRESO ESPERADO, con IVA ($)</t>
  </si>
  <si>
    <t>AGENCIA DE ÁREA</t>
  </si>
  <si>
    <t>Chillán</t>
  </si>
  <si>
    <t>DESTINO PRODUCCION</t>
  </si>
  <si>
    <t>Consumo interno - Venta directa en predio</t>
  </si>
  <si>
    <t>COMUNA/LOCALIDAD</t>
  </si>
  <si>
    <t>Todas las comunas del área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</si>
  <si>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</si>
  <si>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</si>
  <si>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</si>
  <si>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</si>
  <si>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</si>
  <si>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</si>
  <si>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</si>
  <si>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</si>
  <si>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</si>
  <si>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</si>
  <si>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</si>
  <si>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 rebaño anual</t>
  </si>
  <si>
    <t>jh</t>
  </si>
  <si>
    <t>Anual</t>
  </si>
  <si>
    <t>Servicio de Esquila</t>
  </si>
  <si>
    <t>Nov</t>
  </si>
  <si>
    <t>Médico Veterinario</t>
  </si>
  <si>
    <t>Abr - Ago - Nov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</si>
  <si>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</si>
  <si>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</si>
  <si>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</si>
  <si>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</si>
  <si>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</si>
  <si>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</si>
  <si>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</si>
  <si>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ALIMENTACIÓN</t>
  </si>
  <si>
    <t>Fardos</t>
  </si>
  <si>
    <t>unidad</t>
  </si>
  <si>
    <t>Abr - Ago</t>
  </si>
  <si>
    <t>Avena grano</t>
  </si>
  <si>
    <t>kg</t>
  </si>
  <si>
    <t>Pradera Suplementaria (establecimiento y mantención avena forrajera)</t>
  </si>
  <si>
    <t>Abr - May</t>
  </si>
  <si>
    <t>SANIDAD</t>
  </si>
  <si>
    <t>dosis/animal</t>
  </si>
  <si>
    <t>Mar - Jun - Oct</t>
  </si>
  <si>
    <t>Enfermedades Clostridiales</t>
  </si>
  <si>
    <t>Mar - Ago - Nov</t>
  </si>
  <si>
    <t>Subtotal Insumos</t>
  </si>
  <si>
    <t>OTROS</t>
  </si>
  <si>
    <t>Item</t>
  </si>
  <si>
    <t>Crotales identificación</t>
  </si>
  <si>
    <t>Ene - Sept</t>
  </si>
  <si>
    <t>Exámen coproparasitario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</si>
  <si>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</si>
  <si>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</si>
  <si>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</si>
  <si>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</si>
  <si>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</si>
  <si>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</si>
  <si>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</si>
  <si>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</si>
  <si>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</si>
  <si>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</si>
  <si>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</si>
  <si>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</si>
  <si>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</si>
  <si>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</si>
  <si>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</si>
  <si>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</si>
  <si>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</si>
  <si>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</si>
  <si>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</si>
  <si>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</si>
  <si>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</si>
  <si>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($/n° cordero)</t>
  </si>
  <si>
    <t xml:space="preserve">(**): Este valor representa el valor mìnimo de venta del producto considerando unidad como cordero de 45 kgs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</si>
  <si>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</si>
  <si>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</si>
  <si>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</si>
  <si>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Sales minerales (Veterblock)</t>
  </si>
  <si>
    <t>Parasitos internos y control Fasciola (Ivomec F)</t>
  </si>
  <si>
    <t>FECHA DE VENTA</t>
  </si>
  <si>
    <t>RENDIMIENTO (Corderos/Há)</t>
  </si>
  <si>
    <t>PRECIO ESPERADO ($/Cordero)</t>
  </si>
  <si>
    <t>COSTO TOTAL/Há</t>
  </si>
  <si>
    <t>Rendimiento (Cordero/Há)</t>
  </si>
  <si>
    <t>Costo unitario (Cordero/Há) (**)</t>
  </si>
  <si>
    <t>há</t>
  </si>
  <si>
    <t>Subtotal Mano de Obra</t>
  </si>
  <si>
    <t>Cantidad / Rebaño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</si>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</sst>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[$$-340A]#,##0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39">
    <xf numFmtId="0" fontId="0" fillId="0" borderId="0" xfId="0"/>
    <xf numFmtId="0" fontId="2" fillId="2" borderId="8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49" fontId="3" fillId="3" borderId="4" xfId="0" applyNumberFormat="1" applyFont="1" applyFill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3" fontId="2" fillId="10" borderId="5" xfId="0" applyNumberFormat="1" applyFont="1" applyFill="1" applyBorder="1" applyAlignment="1">
      <alignment horizontal="justify" vertical="center" wrapText="1"/>
    </xf>
    <xf numFmtId="49" fontId="2" fillId="2" borderId="4" xfId="0" applyNumberFormat="1" applyFont="1" applyFill="1" applyBorder="1" applyAlignment="1">
      <alignment horizontal="justify" vertical="center" wrapText="1"/>
    </xf>
    <xf numFmtId="49" fontId="2" fillId="10" borderId="5" xfId="0" applyNumberFormat="1" applyFont="1" applyFill="1" applyBorder="1" applyAlignment="1">
      <alignment horizontal="justify" vertical="center" wrapText="1"/>
    </xf>
    <xf numFmtId="17" fontId="2" fillId="2" borderId="5" xfId="0" applyNumberFormat="1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14" fontId="2" fillId="2" borderId="8" xfId="0" applyNumberFormat="1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5" xfId="0" applyNumberFormat="1" applyFont="1" applyFill="1" applyBorder="1" applyAlignment="1">
      <alignment horizontal="justify" vertical="center" wrapText="1"/>
    </xf>
    <xf numFmtId="3" fontId="2" fillId="2" borderId="10" xfId="0" applyNumberFormat="1" applyFont="1" applyFill="1" applyBorder="1" applyAlignment="1">
      <alignment horizontal="justify" vertical="center" wrapText="1"/>
    </xf>
    <xf numFmtId="0" fontId="2" fillId="2" borderId="41" xfId="0" applyFont="1" applyFill="1" applyBorder="1" applyAlignment="1">
      <alignment horizontal="justify" vertical="center" wrapText="1"/>
    </xf>
    <xf numFmtId="167" fontId="2" fillId="2" borderId="41" xfId="0" applyNumberFormat="1" applyFont="1" applyFill="1" applyBorder="1" applyAlignment="1">
      <alignment horizontal="justify" vertical="center" wrapText="1"/>
    </xf>
    <xf numFmtId="167" fontId="5" fillId="3" borderId="71" xfId="0" applyNumberFormat="1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justify" vertical="center" wrapText="1"/>
    </xf>
    <xf numFmtId="3" fontId="2" fillId="2" borderId="14" xfId="0" applyNumberFormat="1" applyFont="1" applyFill="1" applyBorder="1" applyAlignment="1">
      <alignment horizontal="justify" vertical="center" wrapText="1"/>
    </xf>
    <xf numFmtId="0" fontId="2" fillId="0" borderId="17" xfId="0" applyNumberFormat="1" applyFont="1" applyBorder="1" applyAlignment="1">
      <alignment horizontal="justify" vertical="center" wrapText="1"/>
    </xf>
    <xf numFmtId="49" fontId="2" fillId="0" borderId="41" xfId="0" applyNumberFormat="1" applyFont="1" applyFill="1" applyBorder="1" applyAlignment="1">
      <alignment horizontal="justify" vertical="center" wrapText="1"/>
    </xf>
    <xf numFmtId="1" fontId="2" fillId="0" borderId="41" xfId="0" applyNumberFormat="1" applyFont="1" applyFill="1" applyBorder="1" applyAlignment="1">
      <alignment horizontal="justify" vertical="center" wrapText="1"/>
    </xf>
    <xf numFmtId="0" fontId="2" fillId="0" borderId="41" xfId="0" applyNumberFormat="1" applyFont="1" applyFill="1" applyBorder="1" applyAlignment="1">
      <alignment horizontal="justify" vertical="center" wrapText="1"/>
    </xf>
    <xf numFmtId="49" fontId="2" fillId="10" borderId="41" xfId="0" applyNumberFormat="1" applyFont="1" applyFill="1" applyBorder="1" applyAlignment="1">
      <alignment horizontal="justify" vertical="center" wrapText="1"/>
    </xf>
    <xf numFmtId="0" fontId="2" fillId="10" borderId="41" xfId="0" applyNumberFormat="1" applyFont="1" applyFill="1" applyBorder="1" applyAlignment="1">
      <alignment horizontal="justify" vertical="center" wrapText="1"/>
    </xf>
    <xf numFmtId="49" fontId="7" fillId="10" borderId="41" xfId="0" applyNumberFormat="1" applyFont="1" applyFill="1" applyBorder="1" applyAlignment="1">
      <alignment horizontal="justify" vertical="center" wrapText="1"/>
    </xf>
    <xf numFmtId="0" fontId="7" fillId="10" borderId="41" xfId="0" applyNumberFormat="1" applyFont="1" applyFill="1" applyBorder="1" applyAlignment="1">
      <alignment horizontal="justify" vertical="center" wrapText="1"/>
    </xf>
    <xf numFmtId="49" fontId="8" fillId="5" borderId="72" xfId="0" applyNumberFormat="1" applyFont="1" applyFill="1" applyBorder="1" applyAlignment="1">
      <alignment horizontal="justify" vertical="center" wrapText="1"/>
    </xf>
    <xf numFmtId="0" fontId="2" fillId="2" borderId="72" xfId="0" applyFont="1" applyFill="1" applyBorder="1" applyAlignment="1">
      <alignment horizontal="justify" vertical="center" wrapText="1"/>
    </xf>
    <xf numFmtId="3" fontId="2" fillId="2" borderId="72" xfId="0" applyNumberFormat="1" applyFont="1" applyFill="1" applyBorder="1" applyAlignment="1">
      <alignment horizontal="justify" vertical="center" wrapText="1"/>
    </xf>
    <xf numFmtId="0" fontId="2" fillId="2" borderId="19" xfId="0" applyFont="1" applyFill="1" applyBorder="1" applyAlignment="1">
      <alignment horizontal="justify" vertical="center" wrapText="1"/>
    </xf>
    <xf numFmtId="3" fontId="2" fillId="2" borderId="19" xfId="0" applyNumberFormat="1" applyFont="1" applyFill="1" applyBorder="1" applyAlignment="1">
      <alignment horizontal="justify" vertical="center" wrapText="1"/>
    </xf>
    <xf numFmtId="49" fontId="2" fillId="2" borderId="17" xfId="0" applyNumberFormat="1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166" fontId="3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6" fillId="8" borderId="23" xfId="0" applyNumberFormat="1" applyFont="1" applyFill="1" applyBorder="1" applyAlignment="1">
      <alignment horizontal="justify" vertical="center" wrapText="1"/>
    </xf>
    <xf numFmtId="49" fontId="6" fillId="8" borderId="18" xfId="0" applyNumberFormat="1" applyFont="1" applyFill="1" applyBorder="1" applyAlignment="1">
      <alignment horizontal="justify" vertical="center" wrapText="1"/>
    </xf>
    <xf numFmtId="49" fontId="2" fillId="8" borderId="24" xfId="0" applyNumberFormat="1" applyFont="1" applyFill="1" applyBorder="1" applyAlignment="1">
      <alignment horizontal="justify" vertical="center" wrapText="1"/>
    </xf>
    <xf numFmtId="49" fontId="6" fillId="2" borderId="25" xfId="0" applyNumberFormat="1" applyFont="1" applyFill="1" applyBorder="1" applyAlignment="1">
      <alignment horizontal="justify" vertical="center" wrapText="1"/>
    </xf>
    <xf numFmtId="9" fontId="2" fillId="2" borderId="26" xfId="0" applyNumberFormat="1" applyFont="1" applyFill="1" applyBorder="1" applyAlignment="1">
      <alignment horizontal="justify" vertical="center" wrapText="1"/>
    </xf>
    <xf numFmtId="0" fontId="3" fillId="7" borderId="17" xfId="0" applyFont="1" applyFill="1" applyBorder="1" applyAlignment="1">
      <alignment horizontal="justify" vertical="center" wrapText="1"/>
    </xf>
    <xf numFmtId="49" fontId="6" fillId="8" borderId="27" xfId="0" applyNumberFormat="1" applyFont="1" applyFill="1" applyBorder="1" applyAlignment="1">
      <alignment horizontal="justify" vertical="center" wrapText="1"/>
    </xf>
    <xf numFmtId="9" fontId="6" fillId="8" borderId="29" xfId="0" applyNumberFormat="1" applyFont="1" applyFill="1" applyBorder="1" applyAlignment="1">
      <alignment horizontal="justify" vertical="center" wrapText="1"/>
    </xf>
    <xf numFmtId="0" fontId="3" fillId="7" borderId="16" xfId="0" applyFont="1" applyFill="1" applyBorder="1" applyAlignment="1">
      <alignment horizontal="justify" vertical="center" wrapText="1"/>
    </xf>
    <xf numFmtId="49" fontId="6" fillId="8" borderId="76" xfId="0" applyNumberFormat="1" applyFont="1" applyFill="1" applyBorder="1" applyAlignment="1">
      <alignment horizontal="justify" vertical="center" wrapText="1"/>
    </xf>
    <xf numFmtId="165" fontId="6" fillId="8" borderId="77" xfId="1" applyFont="1" applyFill="1" applyBorder="1" applyAlignment="1">
      <alignment horizontal="justify" vertical="center" wrapText="1"/>
    </xf>
    <xf numFmtId="165" fontId="6" fillId="8" borderId="78" xfId="1" applyFont="1" applyFill="1" applyBorder="1" applyAlignment="1">
      <alignment horizontal="justify" vertical="center" wrapText="1"/>
    </xf>
    <xf numFmtId="0" fontId="6" fillId="7" borderId="17" xfId="0" applyFont="1" applyFill="1" applyBorder="1" applyAlignment="1">
      <alignment horizontal="justify" vertical="center" wrapText="1"/>
    </xf>
    <xf numFmtId="166" fontId="6" fillId="2" borderId="17" xfId="0" applyNumberFormat="1" applyFont="1" applyFill="1" applyBorder="1" applyAlignment="1">
      <alignment horizontal="justify" vertical="center" wrapText="1"/>
    </xf>
    <xf numFmtId="49" fontId="6" fillId="8" borderId="79" xfId="0" applyNumberFormat="1" applyFont="1" applyFill="1" applyBorder="1" applyAlignment="1">
      <alignment horizontal="justify" vertical="center" wrapText="1"/>
    </xf>
    <xf numFmtId="164" fontId="7" fillId="10" borderId="73" xfId="2" applyFont="1" applyFill="1" applyBorder="1" applyAlignment="1">
      <alignment horizontal="justify" vertical="center" wrapText="1"/>
    </xf>
    <xf numFmtId="49" fontId="6" fillId="2" borderId="33" xfId="0" applyNumberFormat="1" applyFont="1" applyFill="1" applyBorder="1" applyAlignment="1">
      <alignment horizontal="justify" vertical="center" wrapText="1"/>
    </xf>
    <xf numFmtId="49" fontId="6" fillId="2" borderId="34" xfId="0" applyNumberFormat="1" applyFont="1" applyFill="1" applyBorder="1" applyAlignment="1">
      <alignment horizontal="justify" vertical="center" wrapText="1"/>
    </xf>
    <xf numFmtId="49" fontId="6" fillId="2" borderId="35" xfId="0" applyNumberFormat="1" applyFont="1" applyFill="1" applyBorder="1" applyAlignment="1">
      <alignment horizontal="justify" vertical="center" wrapText="1"/>
    </xf>
    <xf numFmtId="49" fontId="3" fillId="5" borderId="62" xfId="0" applyNumberFormat="1" applyFont="1" applyFill="1" applyBorder="1" applyAlignment="1">
      <alignment horizontal="justify" vertical="center" wrapText="1"/>
    </xf>
    <xf numFmtId="49" fontId="3" fillId="5" borderId="50" xfId="0" applyNumberFormat="1" applyFont="1" applyFill="1" applyBorder="1" applyAlignment="1">
      <alignment horizontal="justify" vertical="center" wrapText="1"/>
    </xf>
    <xf numFmtId="49" fontId="3" fillId="5" borderId="51" xfId="0" applyNumberFormat="1" applyFont="1" applyFill="1" applyBorder="1" applyAlignment="1">
      <alignment horizontal="justify" vertical="center" wrapText="1"/>
    </xf>
    <xf numFmtId="49" fontId="3" fillId="5" borderId="63" xfId="0" applyNumberFormat="1" applyFont="1" applyFill="1" applyBorder="1" applyAlignment="1">
      <alignment horizontal="justify" vertical="center" wrapText="1"/>
    </xf>
    <xf numFmtId="49" fontId="3" fillId="5" borderId="64" xfId="0" applyNumberFormat="1" applyFont="1" applyFill="1" applyBorder="1" applyAlignment="1">
      <alignment horizontal="justify" vertical="center" wrapText="1"/>
    </xf>
    <xf numFmtId="49" fontId="3" fillId="5" borderId="65" xfId="0" applyNumberFormat="1" applyFont="1" applyFill="1" applyBorder="1" applyAlignment="1">
      <alignment horizontal="justify" vertical="center" wrapText="1"/>
    </xf>
    <xf numFmtId="49" fontId="3" fillId="3" borderId="62" xfId="0" applyNumberFormat="1" applyFont="1" applyFill="1" applyBorder="1" applyAlignment="1">
      <alignment horizontal="justify" vertical="center" wrapText="1"/>
    </xf>
    <xf numFmtId="49" fontId="3" fillId="3" borderId="50" xfId="0" applyNumberFormat="1" applyFont="1" applyFill="1" applyBorder="1" applyAlignment="1">
      <alignment horizontal="justify" vertical="center" wrapText="1"/>
    </xf>
    <xf numFmtId="49" fontId="3" fillId="3" borderId="51" xfId="0" applyNumberFormat="1" applyFont="1" applyFill="1" applyBorder="1" applyAlignment="1">
      <alignment horizontal="justify" vertical="center" wrapText="1"/>
    </xf>
    <xf numFmtId="49" fontId="5" fillId="3" borderId="55" xfId="0" applyNumberFormat="1" applyFont="1" applyFill="1" applyBorder="1" applyAlignment="1">
      <alignment horizontal="justify" vertical="center" wrapText="1"/>
    </xf>
    <xf numFmtId="49" fontId="5" fillId="3" borderId="56" xfId="0" applyNumberFormat="1" applyFont="1" applyFill="1" applyBorder="1" applyAlignment="1">
      <alignment horizontal="justify" vertical="center" wrapText="1"/>
    </xf>
    <xf numFmtId="49" fontId="5" fillId="3" borderId="58" xfId="0" applyNumberFormat="1" applyFont="1" applyFill="1" applyBorder="1" applyAlignment="1">
      <alignment horizontal="justify" vertical="center" wrapText="1"/>
    </xf>
    <xf numFmtId="49" fontId="3" fillId="5" borderId="55" xfId="0" applyNumberFormat="1" applyFont="1" applyFill="1" applyBorder="1" applyAlignment="1">
      <alignment horizontal="justify" vertical="center" wrapText="1"/>
    </xf>
    <xf numFmtId="49" fontId="3" fillId="5" borderId="56" xfId="0" applyNumberFormat="1" applyFont="1" applyFill="1" applyBorder="1" applyAlignment="1">
      <alignment horizontal="justify" vertical="center" wrapText="1"/>
    </xf>
    <xf numFmtId="49" fontId="3" fillId="5" borderId="57" xfId="0" applyNumberFormat="1" applyFont="1" applyFill="1" applyBorder="1" applyAlignment="1">
      <alignment horizontal="justify" vertical="center" wrapText="1"/>
    </xf>
    <xf numFmtId="49" fontId="3" fillId="5" borderId="59" xfId="0" applyNumberFormat="1" applyFont="1" applyFill="1" applyBorder="1" applyAlignment="1">
      <alignment horizontal="justify" vertical="center" wrapText="1"/>
    </xf>
    <xf numFmtId="49" fontId="3" fillId="5" borderId="60" xfId="0" applyNumberFormat="1" applyFont="1" applyFill="1" applyBorder="1" applyAlignment="1">
      <alignment horizontal="justify" vertical="center" wrapText="1"/>
    </xf>
    <xf numFmtId="49" fontId="3" fillId="5" borderId="61" xfId="0" applyNumberFormat="1" applyFont="1" applyFill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6" fillId="0" borderId="66" xfId="0" applyNumberFormat="1" applyFont="1" applyFill="1" applyBorder="1" applyAlignment="1">
      <alignment horizontal="justify" vertical="center" wrapText="1"/>
    </xf>
    <xf numFmtId="49" fontId="6" fillId="0" borderId="67" xfId="0" applyNumberFormat="1" applyFont="1" applyFill="1" applyBorder="1" applyAlignment="1">
      <alignment horizontal="justify" vertical="center" wrapText="1"/>
    </xf>
    <xf numFmtId="49" fontId="6" fillId="0" borderId="68" xfId="0" applyNumberFormat="1" applyFont="1" applyFill="1" applyBorder="1" applyAlignment="1">
      <alignment horizontal="justify" vertical="center" wrapText="1"/>
    </xf>
    <xf numFmtId="49" fontId="6" fillId="0" borderId="74" xfId="0" applyNumberFormat="1" applyFont="1" applyFill="1" applyBorder="1" applyAlignment="1">
      <alignment horizontal="justify" vertical="center" wrapText="1"/>
    </xf>
    <xf numFmtId="49" fontId="6" fillId="0" borderId="17" xfId="0" applyNumberFormat="1" applyFont="1" applyFill="1" applyBorder="1" applyAlignment="1">
      <alignment horizontal="justify" vertical="center" wrapText="1"/>
    </xf>
    <xf numFmtId="49" fontId="6" fillId="0" borderId="75" xfId="0" applyNumberFormat="1" applyFont="1" applyFill="1" applyBorder="1" applyAlignment="1">
      <alignment horizontal="justify" vertical="center" wrapText="1"/>
    </xf>
    <xf numFmtId="49" fontId="3" fillId="5" borderId="47" xfId="0" applyNumberFormat="1" applyFont="1" applyFill="1" applyBorder="1" applyAlignment="1">
      <alignment horizontal="justify" vertical="center" wrapText="1"/>
    </xf>
    <xf numFmtId="49" fontId="3" fillId="5" borderId="48" xfId="0" applyNumberFormat="1" applyFont="1" applyFill="1" applyBorder="1" applyAlignment="1">
      <alignment horizontal="justify" vertical="center" wrapText="1"/>
    </xf>
    <xf numFmtId="49" fontId="3" fillId="5" borderId="49" xfId="0" applyNumberFormat="1" applyFont="1" applyFill="1" applyBorder="1" applyAlignment="1">
      <alignment horizontal="justify" vertical="center" wrapText="1"/>
    </xf>
    <xf numFmtId="49" fontId="5" fillId="3" borderId="69" xfId="0" applyNumberFormat="1" applyFont="1" applyFill="1" applyBorder="1" applyAlignment="1">
      <alignment horizontal="justify" vertical="center" wrapText="1"/>
    </xf>
    <xf numFmtId="49" fontId="5" fillId="3" borderId="48" xfId="0" applyNumberFormat="1" applyFont="1" applyFill="1" applyBorder="1" applyAlignment="1">
      <alignment horizontal="justify" vertical="center" wrapText="1"/>
    </xf>
    <xf numFmtId="49" fontId="5" fillId="3" borderId="70" xfId="0" applyNumberFormat="1" applyFont="1" applyFill="1" applyBorder="1" applyAlignment="1">
      <alignment horizontal="justify" vertical="center" wrapText="1"/>
    </xf>
    <xf numFmtId="49" fontId="5" fillId="3" borderId="52" xfId="0" applyNumberFormat="1" applyFont="1" applyFill="1" applyBorder="1" applyAlignment="1">
      <alignment horizontal="justify" vertical="center" wrapText="1"/>
    </xf>
    <xf numFmtId="49" fontId="5" fillId="3" borderId="53" xfId="0" applyNumberFormat="1" applyFont="1" applyFill="1" applyBorder="1" applyAlignment="1">
      <alignment horizontal="justify" vertical="center" wrapText="1"/>
    </xf>
    <xf numFmtId="49" fontId="5" fillId="3" borderId="54" xfId="0" applyNumberFormat="1" applyFont="1" applyFill="1" applyBorder="1" applyAlignment="1">
      <alignment horizontal="justify" vertical="center" wrapText="1"/>
    </xf>
    <xf numFmtId="49" fontId="3" fillId="3" borderId="5" xfId="0" applyNumberFormat="1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49" fontId="2" fillId="2" borderId="43" xfId="0" applyNumberFormat="1" applyFont="1" applyFill="1" applyBorder="1" applyAlignment="1">
      <alignment horizontal="justify" vertical="center" wrapText="1"/>
    </xf>
    <xf numFmtId="49" fontId="2" fillId="2" borderId="44" xfId="0" applyNumberFormat="1" applyFont="1" applyFill="1" applyBorder="1" applyAlignment="1">
      <alignment horizontal="justify" vertical="center" wrapText="1"/>
    </xf>
    <xf numFmtId="49" fontId="2" fillId="2" borderId="17" xfId="0" applyNumberFormat="1" applyFont="1" applyFill="1" applyBorder="1" applyAlignment="1">
      <alignment horizontal="justify" vertical="center" wrapText="1"/>
    </xf>
    <xf numFmtId="49" fontId="8" fillId="9" borderId="45" xfId="0" applyNumberFormat="1" applyFont="1" applyFill="1" applyBorder="1" applyAlignment="1">
      <alignment horizontal="justify" vertical="center" wrapText="1"/>
    </xf>
    <xf numFmtId="49" fontId="8" fillId="9" borderId="39" xfId="0" applyNumberFormat="1" applyFont="1" applyFill="1" applyBorder="1" applyAlignment="1">
      <alignment horizontal="justify" vertical="center" wrapText="1"/>
    </xf>
    <xf numFmtId="49" fontId="8" fillId="9" borderId="46" xfId="0" applyNumberFormat="1" applyFont="1" applyFill="1" applyBorder="1" applyAlignment="1">
      <alignment horizontal="justify" vertical="center" wrapText="1"/>
    </xf>
    <xf numFmtId="49" fontId="8" fillId="9" borderId="30" xfId="0" applyNumberFormat="1" applyFont="1" applyFill="1" applyBorder="1" applyAlignment="1">
      <alignment horizontal="justify" vertical="center" wrapText="1"/>
    </xf>
    <xf numFmtId="49" fontId="8" fillId="9" borderId="31" xfId="0" applyNumberFormat="1" applyFont="1" applyFill="1" applyBorder="1" applyAlignment="1">
      <alignment horizontal="justify" vertical="center" wrapText="1"/>
    </xf>
    <xf numFmtId="49" fontId="8" fillId="9" borderId="32" xfId="0" applyNumberFormat="1" applyFont="1" applyFill="1" applyBorder="1" applyAlignment="1">
      <alignment horizontal="justify" vertical="center" wrapText="1"/>
    </xf>
    <xf numFmtId="49" fontId="2" fillId="2" borderId="36" xfId="0" applyNumberFormat="1" applyFont="1" applyFill="1" applyBorder="1" applyAlignment="1">
      <alignment horizontal="justify" vertical="center" wrapText="1"/>
    </xf>
    <xf numFmtId="49" fontId="2" fillId="2" borderId="37" xfId="0" applyNumberFormat="1" applyFont="1" applyFill="1" applyBorder="1" applyAlignment="1">
      <alignment horizontal="justify" vertical="center" wrapText="1"/>
    </xf>
    <xf numFmtId="49" fontId="2" fillId="2" borderId="38" xfId="0" applyNumberFormat="1" applyFont="1" applyFill="1" applyBorder="1" applyAlignment="1">
      <alignment horizontal="justify" vertical="center" wrapText="1"/>
    </xf>
    <xf numFmtId="49" fontId="2" fillId="2" borderId="39" xfId="0" applyNumberFormat="1" applyFont="1" applyFill="1" applyBorder="1" applyAlignment="1">
      <alignment horizontal="justify" vertical="center" wrapText="1"/>
    </xf>
    <xf numFmtId="49" fontId="2" fillId="2" borderId="40" xfId="0" applyNumberFormat="1" applyFont="1" applyFill="1" applyBorder="1" applyAlignment="1">
      <alignment horizontal="justify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42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167" fontId="2" fillId="10" borderId="5" xfId="2" applyNumberFormat="1" applyFont="1" applyFill="1" applyBorder="1" applyAlignment="1">
      <alignment horizontal="justify" vertical="center" wrapText="1"/>
    </xf>
    <xf numFmtId="167" fontId="2" fillId="2" borderId="5" xfId="2" applyNumberFormat="1" applyFont="1" applyFill="1" applyBorder="1" applyAlignment="1">
      <alignment horizontal="justify" vertical="center" wrapText="1"/>
    </xf>
    <xf numFmtId="167" fontId="5" fillId="3" borderId="5" xfId="2" applyNumberFormat="1" applyFont="1" applyFill="1" applyBorder="1" applyAlignment="1">
      <alignment horizontal="justify" vertical="center" wrapText="1"/>
    </xf>
    <xf numFmtId="167" fontId="5" fillId="3" borderId="12" xfId="2" applyNumberFormat="1" applyFont="1" applyFill="1" applyBorder="1" applyAlignment="1">
      <alignment horizontal="justify" vertical="center" wrapText="1"/>
    </xf>
    <xf numFmtId="167" fontId="2" fillId="0" borderId="41" xfId="2" applyNumberFormat="1" applyFont="1" applyFill="1" applyBorder="1" applyAlignment="1">
      <alignment horizontal="justify" vertical="center" wrapText="1"/>
    </xf>
    <xf numFmtId="167" fontId="2" fillId="2" borderId="41" xfId="2" applyNumberFormat="1" applyFont="1" applyFill="1" applyBorder="1" applyAlignment="1">
      <alignment horizontal="justify" vertical="center" wrapText="1"/>
    </xf>
    <xf numFmtId="167" fontId="5" fillId="3" borderId="71" xfId="2" applyNumberFormat="1" applyFont="1" applyFill="1" applyBorder="1" applyAlignment="1">
      <alignment horizontal="justify" vertical="center" wrapText="1"/>
    </xf>
    <xf numFmtId="167" fontId="7" fillId="10" borderId="41" xfId="2" applyNumberFormat="1" applyFont="1" applyFill="1" applyBorder="1" applyAlignment="1">
      <alignment horizontal="justify" vertical="center" wrapText="1"/>
    </xf>
    <xf numFmtId="167" fontId="5" fillId="3" borderId="15" xfId="2" applyNumberFormat="1" applyFont="1" applyFill="1" applyBorder="1" applyAlignment="1">
      <alignment horizontal="justify" vertical="center" wrapText="1"/>
    </xf>
    <xf numFmtId="167" fontId="3" fillId="5" borderId="20" xfId="2" applyNumberFormat="1" applyFont="1" applyFill="1" applyBorder="1" applyAlignment="1">
      <alignment horizontal="justify" vertical="center" wrapText="1"/>
    </xf>
    <xf numFmtId="167" fontId="3" fillId="3" borderId="21" xfId="2" applyNumberFormat="1" applyFont="1" applyFill="1" applyBorder="1" applyAlignment="1">
      <alignment horizontal="justify" vertical="center" wrapText="1"/>
    </xf>
    <xf numFmtId="167" fontId="3" fillId="5" borderId="21" xfId="2" applyNumberFormat="1" applyFont="1" applyFill="1" applyBorder="1" applyAlignment="1">
      <alignment horizontal="justify" vertical="center" wrapText="1"/>
    </xf>
    <xf numFmtId="167" fontId="3" fillId="6" borderId="22" xfId="2" applyNumberFormat="1" applyFont="1" applyFill="1" applyBorder="1" applyAlignment="1">
      <alignment horizontal="justify" vertical="center" wrapText="1"/>
    </xf>
    <xf numFmtId="167" fontId="6" fillId="2" borderId="5" xfId="2" applyNumberFormat="1" applyFont="1" applyFill="1" applyBorder="1" applyAlignment="1">
      <alignment horizontal="justify" vertical="center" wrapText="1"/>
    </xf>
    <xf numFmtId="167" fontId="6" fillId="8" borderId="28" xfId="2" applyNumberFormat="1" applyFont="1" applyFill="1" applyBorder="1" applyAlignment="1">
      <alignment horizontal="justify" vertical="center" wrapText="1"/>
    </xf>
    <xf numFmtId="167" fontId="6" fillId="8" borderId="80" xfId="2" applyNumberFormat="1" applyFont="1" applyFill="1" applyBorder="1" applyAlignment="1">
      <alignment horizontal="justify" vertical="center" wrapText="1"/>
    </xf>
    <xf numFmtId="167" fontId="6" fillId="8" borderId="81" xfId="2" applyNumberFormat="1" applyFont="1" applyFill="1" applyBorder="1" applyAlignment="1">
      <alignment horizontal="justify" vertical="center" wrapText="1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128587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8331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2"/>
  <sheetViews>
    <sheetView showGridLines="0" tabSelected="1" zoomScaleNormal="100" zoomScaleSheetLayoutView="120" workbookViewId="0">
      <selection activeCell="H78" sqref="H78"/>
    </sheetView>
  </sheetViews>
  <sheetFormatPr baseColWidth="10" defaultColWidth="10.85546875" defaultRowHeight="11.25" customHeight="1" x14ac:dyDescent="0.25"/>
  <cols>
    <col min="1" max="1" width="23.42578125" style="3" customWidth="1"/>
    <col min="2" max="2" width="14.7109375" style="3" customWidth="1"/>
    <col min="3" max="3" width="9.42578125" style="3" customWidth="1"/>
    <col min="4" max="4" width="16.5703125" style="3" customWidth="1"/>
    <col min="5" max="5" width="11" style="3" customWidth="1"/>
    <col min="6" max="6" width="15.7109375" style="3" customWidth="1"/>
    <col min="7" max="254" width="10.85546875" style="3" customWidth="1"/>
    <col min="255" max="16384" width="10.85546875" style="4"/>
  </cols>
  <sheetData>
    <row r="1" spans="1:6" ht="15" customHeight="1" x14ac:dyDescent="0.25">
      <c r="A1" s="2"/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ht="15" customHeight="1" x14ac:dyDescent="0.25">
      <c r="A7" s="5"/>
      <c r="B7" s="6"/>
      <c r="C7" s="2"/>
      <c r="D7" s="6"/>
      <c r="E7" s="6"/>
      <c r="F7" s="6"/>
    </row>
    <row r="8" spans="1:6" ht="25.5" x14ac:dyDescent="0.25">
      <c r="A8" s="7" t="s">
        <v>0</v>
      </c>
      <c r="B8" s="8" t="s">
        <v>1</v>
      </c>
      <c r="C8" s="9"/>
      <c r="D8" s="100" t="s">
        <v>90</v>
      </c>
      <c r="E8" s="101"/>
      <c r="F8" s="10">
        <v>45</v>
      </c>
    </row>
    <row r="9" spans="1:6" ht="12.75" x14ac:dyDescent="0.25">
      <c r="A9" s="11" t="s">
        <v>2</v>
      </c>
      <c r="B9" s="8" t="s">
        <v>3</v>
      </c>
      <c r="C9" s="9"/>
      <c r="D9" s="81" t="s">
        <v>4</v>
      </c>
      <c r="E9" s="82"/>
      <c r="F9" s="8" t="s">
        <v>5</v>
      </c>
    </row>
    <row r="10" spans="1:6" ht="12.75" x14ac:dyDescent="0.25">
      <c r="A10" s="11" t="s">
        <v>6</v>
      </c>
      <c r="B10" s="8" t="s">
        <v>7</v>
      </c>
      <c r="C10" s="9"/>
      <c r="D10" s="81" t="s">
        <v>91</v>
      </c>
      <c r="E10" s="82"/>
      <c r="F10" s="122">
        <v>100000</v>
      </c>
    </row>
    <row r="11" spans="1:6" ht="11.25" customHeight="1" x14ac:dyDescent="0.25">
      <c r="A11" s="11" t="s">
        <v>8</v>
      </c>
      <c r="B11" s="8" t="s">
        <v>9</v>
      </c>
      <c r="C11" s="9"/>
      <c r="D11" s="102" t="s">
        <v>10</v>
      </c>
      <c r="E11" s="103"/>
      <c r="F11" s="123">
        <f>(F8*F10)</f>
        <v>4500000</v>
      </c>
    </row>
    <row r="12" spans="1:6" ht="25.5" x14ac:dyDescent="0.25">
      <c r="A12" s="11" t="s">
        <v>11</v>
      </c>
      <c r="B12" s="8" t="s">
        <v>12</v>
      </c>
      <c r="C12" s="9"/>
      <c r="D12" s="81" t="s">
        <v>13</v>
      </c>
      <c r="E12" s="82"/>
      <c r="F12" s="8" t="s">
        <v>14</v>
      </c>
    </row>
    <row r="13" spans="1:6" ht="25.5" x14ac:dyDescent="0.25">
      <c r="A13" s="11" t="s">
        <v>15</v>
      </c>
      <c r="B13" s="12" t="s">
        <v>16</v>
      </c>
      <c r="C13" s="9"/>
      <c r="D13" s="81" t="s">
        <v>89</v>
      </c>
      <c r="E13" s="82"/>
      <c r="F13" s="8" t="s">
        <v>5</v>
      </c>
    </row>
    <row r="14" spans="1:6" ht="12.75" x14ac:dyDescent="0.25">
      <c r="A14" s="11" t="s">
        <v>17</v>
      </c>
      <c r="B14" s="13">
        <v>45014</v>
      </c>
      <c r="C14" s="9"/>
      <c r="D14" s="81" t="s">
        <v>18</v>
      </c>
      <c r="E14" s="82"/>
      <c r="F14" s="8" t="s">
        <v>19</v>
      </c>
    </row>
    <row r="15" spans="1:6" ht="12" customHeight="1" x14ac:dyDescent="0.25">
      <c r="A15" s="14"/>
      <c r="B15" s="15"/>
      <c r="C15" s="6"/>
      <c r="D15" s="1"/>
      <c r="E15" s="1"/>
      <c r="F15" s="1"/>
    </row>
    <row r="16" spans="1:6" ht="12" customHeight="1" x14ac:dyDescent="0.25">
      <c r="A16" s="83" t="s">
        <v>20</v>
      </c>
      <c r="B16" s="84"/>
      <c r="C16" s="84"/>
      <c r="D16" s="84"/>
      <c r="E16" s="84"/>
      <c r="F16" s="84"/>
    </row>
    <row r="17" spans="1:254" ht="12" customHeight="1" x14ac:dyDescent="0.25">
      <c r="A17" s="16"/>
      <c r="B17" s="17"/>
      <c r="C17" s="17"/>
      <c r="D17" s="17"/>
      <c r="E17" s="17"/>
      <c r="F17" s="17"/>
    </row>
    <row r="18" spans="1:254" ht="12" customHeight="1" x14ac:dyDescent="0.25">
      <c r="A18" s="91" t="s">
        <v>21</v>
      </c>
      <c r="B18" s="92"/>
      <c r="C18" s="92"/>
      <c r="D18" s="92"/>
      <c r="E18" s="92"/>
      <c r="F18" s="93"/>
    </row>
    <row r="19" spans="1:254" s="118" customFormat="1" ht="24" customHeight="1" x14ac:dyDescent="0.25">
      <c r="A19" s="116" t="s">
        <v>22</v>
      </c>
      <c r="B19" s="116" t="s">
        <v>23</v>
      </c>
      <c r="C19" s="116" t="s">
        <v>24</v>
      </c>
      <c r="D19" s="116" t="s">
        <v>25</v>
      </c>
      <c r="E19" s="116" t="s">
        <v>26</v>
      </c>
      <c r="F19" s="116" t="s">
        <v>27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  <c r="IR19" s="117"/>
      <c r="IS19" s="117"/>
      <c r="IT19" s="117"/>
    </row>
    <row r="20" spans="1:254" ht="12.75" x14ac:dyDescent="0.25">
      <c r="A20" s="8" t="s">
        <v>28</v>
      </c>
      <c r="B20" s="8" t="s">
        <v>29</v>
      </c>
      <c r="C20" s="18">
        <v>2</v>
      </c>
      <c r="D20" s="8" t="s">
        <v>30</v>
      </c>
      <c r="E20" s="123">
        <v>25000</v>
      </c>
      <c r="F20" s="123">
        <f>(C20*E20)</f>
        <v>50000</v>
      </c>
    </row>
    <row r="21" spans="1:254" ht="12.75" x14ac:dyDescent="0.25">
      <c r="A21" s="8" t="s">
        <v>31</v>
      </c>
      <c r="B21" s="8" t="s">
        <v>29</v>
      </c>
      <c r="C21" s="18">
        <v>0.125</v>
      </c>
      <c r="D21" s="8" t="s">
        <v>32</v>
      </c>
      <c r="E21" s="123">
        <v>25000</v>
      </c>
      <c r="F21" s="123">
        <f t="shared" ref="F21:F22" si="0">(C21*E21)</f>
        <v>3125</v>
      </c>
    </row>
    <row r="22" spans="1:254" ht="12.75" x14ac:dyDescent="0.25">
      <c r="A22" s="8" t="s">
        <v>33</v>
      </c>
      <c r="B22" s="8" t="s">
        <v>29</v>
      </c>
      <c r="C22" s="18">
        <v>1.5</v>
      </c>
      <c r="D22" s="8" t="s">
        <v>34</v>
      </c>
      <c r="E22" s="123">
        <v>100000</v>
      </c>
      <c r="F22" s="123">
        <f t="shared" si="0"/>
        <v>150000</v>
      </c>
    </row>
    <row r="23" spans="1:254" ht="12.75" customHeight="1" x14ac:dyDescent="0.25">
      <c r="A23" s="94" t="s">
        <v>96</v>
      </c>
      <c r="B23" s="95"/>
      <c r="C23" s="95"/>
      <c r="D23" s="95"/>
      <c r="E23" s="96"/>
      <c r="F23" s="124">
        <f>SUM(F20:F22)</f>
        <v>203125</v>
      </c>
    </row>
    <row r="24" spans="1:254" ht="12" customHeight="1" x14ac:dyDescent="0.25">
      <c r="A24" s="16"/>
      <c r="B24" s="17"/>
      <c r="C24" s="17"/>
      <c r="D24" s="17"/>
      <c r="E24" s="19"/>
      <c r="F24" s="19"/>
    </row>
    <row r="25" spans="1:254" ht="12" customHeight="1" x14ac:dyDescent="0.25">
      <c r="A25" s="75" t="s">
        <v>35</v>
      </c>
      <c r="B25" s="76"/>
      <c r="C25" s="76"/>
      <c r="D25" s="76"/>
      <c r="E25" s="76"/>
      <c r="F25" s="77"/>
    </row>
    <row r="26" spans="1:254" s="118" customFormat="1" ht="24" customHeight="1" x14ac:dyDescent="0.25">
      <c r="A26" s="120" t="s">
        <v>22</v>
      </c>
      <c r="B26" s="120" t="s">
        <v>23</v>
      </c>
      <c r="C26" s="120" t="s">
        <v>24</v>
      </c>
      <c r="D26" s="120" t="s">
        <v>25</v>
      </c>
      <c r="E26" s="120" t="s">
        <v>26</v>
      </c>
      <c r="F26" s="120" t="s">
        <v>27</v>
      </c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  <c r="IQ26" s="117"/>
      <c r="IR26" s="117"/>
      <c r="IS26" s="117"/>
      <c r="IT26" s="117"/>
    </row>
    <row r="27" spans="1:254" ht="12.75" x14ac:dyDescent="0.25">
      <c r="A27" s="20" t="s">
        <v>86</v>
      </c>
      <c r="B27" s="20"/>
      <c r="C27" s="20"/>
      <c r="D27" s="20"/>
      <c r="E27" s="21"/>
      <c r="F27" s="21"/>
    </row>
    <row r="28" spans="1:254" ht="12" customHeight="1" x14ac:dyDescent="0.25">
      <c r="A28" s="72" t="s">
        <v>36</v>
      </c>
      <c r="B28" s="73"/>
      <c r="C28" s="73"/>
      <c r="D28" s="73"/>
      <c r="E28" s="74"/>
      <c r="F28" s="22">
        <f>SUM(F27:F27)</f>
        <v>0</v>
      </c>
    </row>
    <row r="29" spans="1:254" ht="12" customHeight="1" x14ac:dyDescent="0.25">
      <c r="A29" s="23"/>
      <c r="B29" s="24"/>
      <c r="C29" s="24"/>
      <c r="D29" s="24"/>
      <c r="E29" s="25"/>
      <c r="F29" s="25"/>
    </row>
    <row r="30" spans="1:254" ht="12" customHeight="1" x14ac:dyDescent="0.25">
      <c r="A30" s="75" t="s">
        <v>37</v>
      </c>
      <c r="B30" s="76"/>
      <c r="C30" s="76"/>
      <c r="D30" s="76"/>
      <c r="E30" s="76"/>
      <c r="F30" s="77"/>
    </row>
    <row r="31" spans="1:254" s="118" customFormat="1" ht="24" customHeight="1" x14ac:dyDescent="0.25">
      <c r="A31" s="119" t="s">
        <v>22</v>
      </c>
      <c r="B31" s="119" t="s">
        <v>23</v>
      </c>
      <c r="C31" s="119" t="s">
        <v>24</v>
      </c>
      <c r="D31" s="119" t="s">
        <v>25</v>
      </c>
      <c r="E31" s="119" t="s">
        <v>26</v>
      </c>
      <c r="F31" s="119" t="s">
        <v>27</v>
      </c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  <c r="HJ31" s="117"/>
      <c r="HK31" s="117"/>
      <c r="HL31" s="117"/>
      <c r="HM31" s="117"/>
      <c r="HN31" s="117"/>
      <c r="HO31" s="117"/>
      <c r="HP31" s="117"/>
      <c r="HQ31" s="117"/>
      <c r="HR31" s="117"/>
      <c r="HS31" s="117"/>
      <c r="HT31" s="117"/>
      <c r="HU31" s="117"/>
      <c r="HV31" s="117"/>
      <c r="HW31" s="117"/>
      <c r="HX31" s="117"/>
      <c r="HY31" s="117"/>
      <c r="HZ31" s="117"/>
      <c r="IA31" s="117"/>
      <c r="IB31" s="117"/>
      <c r="IC31" s="117"/>
      <c r="ID31" s="117"/>
      <c r="IE31" s="117"/>
      <c r="IF31" s="117"/>
      <c r="IG31" s="117"/>
      <c r="IH31" s="117"/>
      <c r="II31" s="117"/>
      <c r="IJ31" s="117"/>
      <c r="IK31" s="117"/>
      <c r="IL31" s="117"/>
      <c r="IM31" s="117"/>
      <c r="IN31" s="117"/>
      <c r="IO31" s="117"/>
      <c r="IP31" s="117"/>
      <c r="IQ31" s="117"/>
      <c r="IR31" s="117"/>
      <c r="IS31" s="117"/>
      <c r="IT31" s="117"/>
    </row>
    <row r="32" spans="1:254" ht="12.75" x14ac:dyDescent="0.25">
      <c r="A32" s="8" t="s">
        <v>86</v>
      </c>
      <c r="B32" s="8"/>
      <c r="C32" s="18"/>
      <c r="D32" s="8"/>
      <c r="E32" s="123">
        <v>0</v>
      </c>
      <c r="F32" s="123">
        <v>0</v>
      </c>
    </row>
    <row r="33" spans="1:254" ht="12.75" x14ac:dyDescent="0.25">
      <c r="A33" s="97" t="s">
        <v>38</v>
      </c>
      <c r="B33" s="98"/>
      <c r="C33" s="98"/>
      <c r="D33" s="98"/>
      <c r="E33" s="99"/>
      <c r="F33" s="125">
        <f>SUM(F32:F32)</f>
        <v>0</v>
      </c>
    </row>
    <row r="34" spans="1:254" ht="12" customHeight="1" x14ac:dyDescent="0.25">
      <c r="A34" s="23"/>
      <c r="B34" s="24"/>
      <c r="C34" s="24"/>
      <c r="D34" s="24"/>
      <c r="E34" s="25"/>
      <c r="F34" s="25"/>
    </row>
    <row r="35" spans="1:254" ht="12" customHeight="1" x14ac:dyDescent="0.25">
      <c r="A35" s="75" t="s">
        <v>39</v>
      </c>
      <c r="B35" s="76"/>
      <c r="C35" s="76"/>
      <c r="D35" s="76"/>
      <c r="E35" s="76"/>
      <c r="F35" s="77"/>
    </row>
    <row r="36" spans="1:254" s="118" customFormat="1" ht="24" customHeight="1" x14ac:dyDescent="0.25">
      <c r="A36" s="119" t="s">
        <v>40</v>
      </c>
      <c r="B36" s="119" t="s">
        <v>41</v>
      </c>
      <c r="C36" s="120" t="s">
        <v>97</v>
      </c>
      <c r="D36" s="119" t="s">
        <v>25</v>
      </c>
      <c r="E36" s="119" t="s">
        <v>26</v>
      </c>
      <c r="F36" s="119" t="s">
        <v>27</v>
      </c>
      <c r="G36" s="117"/>
      <c r="H36" s="117"/>
      <c r="I36" s="117"/>
      <c r="J36" s="121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  <c r="HG36" s="117"/>
      <c r="HH36" s="117"/>
      <c r="HI36" s="117"/>
      <c r="HJ36" s="117"/>
      <c r="HK36" s="117"/>
      <c r="HL36" s="117"/>
      <c r="HM36" s="117"/>
      <c r="HN36" s="117"/>
      <c r="HO36" s="117"/>
      <c r="HP36" s="117"/>
      <c r="HQ36" s="117"/>
      <c r="HR36" s="117"/>
      <c r="HS36" s="117"/>
      <c r="HT36" s="117"/>
      <c r="HU36" s="117"/>
      <c r="HV36" s="117"/>
      <c r="HW36" s="117"/>
      <c r="HX36" s="117"/>
      <c r="HY36" s="117"/>
      <c r="HZ36" s="117"/>
      <c r="IA36" s="117"/>
      <c r="IB36" s="117"/>
      <c r="IC36" s="117"/>
      <c r="ID36" s="117"/>
      <c r="IE36" s="117"/>
      <c r="IF36" s="117"/>
      <c r="IG36" s="117"/>
      <c r="IH36" s="117"/>
      <c r="II36" s="117"/>
      <c r="IJ36" s="117"/>
      <c r="IK36" s="117"/>
      <c r="IL36" s="117"/>
      <c r="IM36" s="117"/>
      <c r="IN36" s="117"/>
      <c r="IO36" s="117"/>
      <c r="IP36" s="117"/>
      <c r="IQ36" s="117"/>
      <c r="IR36" s="117"/>
      <c r="IS36" s="117"/>
      <c r="IT36" s="117"/>
    </row>
    <row r="37" spans="1:254" ht="12.75" customHeight="1" x14ac:dyDescent="0.25">
      <c r="A37" s="85" t="s">
        <v>42</v>
      </c>
      <c r="B37" s="86"/>
      <c r="C37" s="86"/>
      <c r="D37" s="86"/>
      <c r="E37" s="86"/>
      <c r="F37" s="87"/>
      <c r="J37" s="26"/>
    </row>
    <row r="38" spans="1:254" ht="12.75" x14ac:dyDescent="0.25">
      <c r="A38" s="27" t="s">
        <v>43</v>
      </c>
      <c r="B38" s="27" t="s">
        <v>44</v>
      </c>
      <c r="C38" s="28">
        <v>300</v>
      </c>
      <c r="D38" s="27" t="s">
        <v>45</v>
      </c>
      <c r="E38" s="126">
        <v>4500</v>
      </c>
      <c r="F38" s="126">
        <f>C38*E38</f>
        <v>1350000</v>
      </c>
      <c r="J38" s="26"/>
    </row>
    <row r="39" spans="1:254" ht="12.75" x14ac:dyDescent="0.25">
      <c r="A39" s="27" t="s">
        <v>87</v>
      </c>
      <c r="B39" s="27" t="s">
        <v>44</v>
      </c>
      <c r="C39" s="28">
        <v>6</v>
      </c>
      <c r="D39" s="27" t="s">
        <v>30</v>
      </c>
      <c r="E39" s="126">
        <v>17690</v>
      </c>
      <c r="F39" s="126">
        <f t="shared" ref="F39:F41" si="1">C39*E39</f>
        <v>106140</v>
      </c>
      <c r="J39" s="26"/>
    </row>
    <row r="40" spans="1:254" ht="12.75" x14ac:dyDescent="0.25">
      <c r="A40" s="27" t="s">
        <v>46</v>
      </c>
      <c r="B40" s="27" t="s">
        <v>47</v>
      </c>
      <c r="C40" s="28">
        <v>600</v>
      </c>
      <c r="D40" s="27" t="s">
        <v>30</v>
      </c>
      <c r="E40" s="126">
        <v>290</v>
      </c>
      <c r="F40" s="126">
        <f t="shared" si="1"/>
        <v>174000</v>
      </c>
      <c r="J40" s="26"/>
    </row>
    <row r="41" spans="1:254" ht="38.25" x14ac:dyDescent="0.25">
      <c r="A41" s="27" t="s">
        <v>48</v>
      </c>
      <c r="B41" s="27" t="s">
        <v>95</v>
      </c>
      <c r="C41" s="28">
        <v>1</v>
      </c>
      <c r="D41" s="27" t="s">
        <v>49</v>
      </c>
      <c r="E41" s="126">
        <v>1049000</v>
      </c>
      <c r="F41" s="126">
        <f t="shared" si="1"/>
        <v>1049000</v>
      </c>
      <c r="J41" s="26"/>
    </row>
    <row r="42" spans="1:254" ht="12.75" customHeight="1" x14ac:dyDescent="0.25">
      <c r="A42" s="88" t="s">
        <v>50</v>
      </c>
      <c r="B42" s="89"/>
      <c r="C42" s="89"/>
      <c r="D42" s="89"/>
      <c r="E42" s="89"/>
      <c r="F42" s="90"/>
    </row>
    <row r="43" spans="1:254" ht="25.5" x14ac:dyDescent="0.25">
      <c r="A43" s="27" t="s">
        <v>88</v>
      </c>
      <c r="B43" s="27" t="s">
        <v>51</v>
      </c>
      <c r="C43" s="29">
        <v>90</v>
      </c>
      <c r="D43" s="27" t="s">
        <v>52</v>
      </c>
      <c r="E43" s="126">
        <v>117</v>
      </c>
      <c r="F43" s="126">
        <f>(C43*E43)</f>
        <v>10530</v>
      </c>
    </row>
    <row r="44" spans="1:254" ht="12.75" x14ac:dyDescent="0.25">
      <c r="A44" s="30" t="s">
        <v>53</v>
      </c>
      <c r="B44" s="30" t="s">
        <v>51</v>
      </c>
      <c r="C44" s="31">
        <v>90</v>
      </c>
      <c r="D44" s="30" t="s">
        <v>54</v>
      </c>
      <c r="E44" s="127">
        <v>690</v>
      </c>
      <c r="F44" s="127">
        <f>(C44*E44)</f>
        <v>62100</v>
      </c>
    </row>
    <row r="45" spans="1:254" ht="13.5" customHeight="1" x14ac:dyDescent="0.25">
      <c r="A45" s="72" t="s">
        <v>55</v>
      </c>
      <c r="B45" s="73"/>
      <c r="C45" s="73"/>
      <c r="D45" s="73"/>
      <c r="E45" s="74"/>
      <c r="F45" s="128">
        <f>SUM(F38+F39+F40+F41+F43+F44)</f>
        <v>2751770</v>
      </c>
    </row>
    <row r="46" spans="1:254" ht="12" customHeight="1" x14ac:dyDescent="0.25">
      <c r="A46" s="23"/>
      <c r="B46" s="24"/>
      <c r="C46" s="24"/>
      <c r="D46" s="24"/>
      <c r="E46" s="25"/>
      <c r="F46" s="25"/>
    </row>
    <row r="47" spans="1:254" ht="12" customHeight="1" x14ac:dyDescent="0.25">
      <c r="A47" s="75" t="s">
        <v>56</v>
      </c>
      <c r="B47" s="76"/>
      <c r="C47" s="76"/>
      <c r="D47" s="76"/>
      <c r="E47" s="76"/>
      <c r="F47" s="77"/>
    </row>
    <row r="48" spans="1:254" s="118" customFormat="1" ht="24" customHeight="1" x14ac:dyDescent="0.25">
      <c r="A48" s="120" t="s">
        <v>57</v>
      </c>
      <c r="B48" s="120" t="s">
        <v>41</v>
      </c>
      <c r="C48" s="120" t="s">
        <v>97</v>
      </c>
      <c r="D48" s="120" t="s">
        <v>25</v>
      </c>
      <c r="E48" s="120" t="s">
        <v>26</v>
      </c>
      <c r="F48" s="120" t="s">
        <v>27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7"/>
      <c r="EZ48" s="117"/>
      <c r="FA48" s="117"/>
      <c r="FB48" s="117"/>
      <c r="FC48" s="117"/>
      <c r="FD48" s="117"/>
      <c r="FE48" s="117"/>
      <c r="FF48" s="117"/>
      <c r="FG48" s="117"/>
      <c r="FH48" s="117"/>
      <c r="FI48" s="117"/>
      <c r="FJ48" s="117"/>
      <c r="FK48" s="117"/>
      <c r="FL48" s="117"/>
      <c r="FM48" s="117"/>
      <c r="FN48" s="117"/>
      <c r="FO48" s="117"/>
      <c r="FP48" s="117"/>
      <c r="FQ48" s="117"/>
      <c r="FR48" s="117"/>
      <c r="FS48" s="117"/>
      <c r="FT48" s="117"/>
      <c r="FU48" s="117"/>
      <c r="FV48" s="117"/>
      <c r="FW48" s="117"/>
      <c r="FX48" s="117"/>
      <c r="FY48" s="117"/>
      <c r="FZ48" s="117"/>
      <c r="GA48" s="117"/>
      <c r="GB48" s="117"/>
      <c r="GC48" s="117"/>
      <c r="GD48" s="117"/>
      <c r="GE48" s="117"/>
      <c r="GF48" s="117"/>
      <c r="GG48" s="117"/>
      <c r="GH48" s="117"/>
      <c r="GI48" s="117"/>
      <c r="GJ48" s="117"/>
      <c r="GK48" s="117"/>
      <c r="GL48" s="117"/>
      <c r="GM48" s="117"/>
      <c r="GN48" s="117"/>
      <c r="GO48" s="117"/>
      <c r="GP48" s="117"/>
      <c r="GQ48" s="117"/>
      <c r="GR48" s="117"/>
      <c r="GS48" s="117"/>
      <c r="GT48" s="117"/>
      <c r="GU48" s="117"/>
      <c r="GV48" s="117"/>
      <c r="GW48" s="117"/>
      <c r="GX48" s="117"/>
      <c r="GY48" s="117"/>
      <c r="GZ48" s="117"/>
      <c r="HA48" s="117"/>
      <c r="HB48" s="117"/>
      <c r="HC48" s="117"/>
      <c r="HD48" s="117"/>
      <c r="HE48" s="117"/>
      <c r="HF48" s="117"/>
      <c r="HG48" s="117"/>
      <c r="HH48" s="117"/>
      <c r="HI48" s="117"/>
      <c r="HJ48" s="117"/>
      <c r="HK48" s="117"/>
      <c r="HL48" s="117"/>
      <c r="HM48" s="117"/>
      <c r="HN48" s="117"/>
      <c r="HO48" s="117"/>
      <c r="HP48" s="117"/>
      <c r="HQ48" s="117"/>
      <c r="HR48" s="117"/>
      <c r="HS48" s="117"/>
      <c r="HT48" s="117"/>
      <c r="HU48" s="117"/>
      <c r="HV48" s="117"/>
      <c r="HW48" s="117"/>
      <c r="HX48" s="117"/>
      <c r="HY48" s="117"/>
      <c r="HZ48" s="117"/>
      <c r="IA48" s="117"/>
      <c r="IB48" s="117"/>
      <c r="IC48" s="117"/>
      <c r="ID48" s="117"/>
      <c r="IE48" s="117"/>
      <c r="IF48" s="117"/>
      <c r="IG48" s="117"/>
      <c r="IH48" s="117"/>
      <c r="II48" s="117"/>
      <c r="IJ48" s="117"/>
      <c r="IK48" s="117"/>
      <c r="IL48" s="117"/>
      <c r="IM48" s="117"/>
      <c r="IN48" s="117"/>
      <c r="IO48" s="117"/>
      <c r="IP48" s="117"/>
      <c r="IQ48" s="117"/>
      <c r="IR48" s="117"/>
      <c r="IS48" s="117"/>
      <c r="IT48" s="117"/>
    </row>
    <row r="49" spans="1:6" ht="12.75" x14ac:dyDescent="0.25">
      <c r="A49" s="32" t="s">
        <v>58</v>
      </c>
      <c r="B49" s="32" t="s">
        <v>44</v>
      </c>
      <c r="C49" s="33">
        <v>31</v>
      </c>
      <c r="D49" s="32" t="s">
        <v>59</v>
      </c>
      <c r="E49" s="129">
        <v>174</v>
      </c>
      <c r="F49" s="129">
        <f>C49*E49</f>
        <v>5394</v>
      </c>
    </row>
    <row r="50" spans="1:6" ht="12.75" x14ac:dyDescent="0.25">
      <c r="A50" s="32" t="s">
        <v>60</v>
      </c>
      <c r="B50" s="32" t="s">
        <v>23</v>
      </c>
      <c r="C50" s="33">
        <v>31</v>
      </c>
      <c r="D50" s="32" t="s">
        <v>30</v>
      </c>
      <c r="E50" s="129">
        <v>12000</v>
      </c>
      <c r="F50" s="129">
        <f>C50*E50</f>
        <v>372000</v>
      </c>
    </row>
    <row r="51" spans="1:6" ht="12.75" x14ac:dyDescent="0.25">
      <c r="A51" s="34" t="s">
        <v>61</v>
      </c>
      <c r="B51" s="35"/>
      <c r="C51" s="36"/>
      <c r="D51" s="35"/>
      <c r="E51" s="59"/>
      <c r="F51" s="59">
        <f t="shared" ref="F51" si="2">C51*E51</f>
        <v>0</v>
      </c>
    </row>
    <row r="52" spans="1:6" ht="12.75" x14ac:dyDescent="0.25">
      <c r="A52" s="72" t="s">
        <v>62</v>
      </c>
      <c r="B52" s="73"/>
      <c r="C52" s="73"/>
      <c r="D52" s="73"/>
      <c r="E52" s="74"/>
      <c r="F52" s="130">
        <f>SUM(F49:F51)</f>
        <v>377394</v>
      </c>
    </row>
    <row r="53" spans="1:6" ht="12" customHeight="1" x14ac:dyDescent="0.25">
      <c r="A53" s="37"/>
      <c r="B53" s="37"/>
      <c r="C53" s="37"/>
      <c r="D53" s="37"/>
      <c r="E53" s="38"/>
      <c r="F53" s="38"/>
    </row>
    <row r="54" spans="1:6" ht="12.75" x14ac:dyDescent="0.25">
      <c r="A54" s="78" t="s">
        <v>63</v>
      </c>
      <c r="B54" s="79"/>
      <c r="C54" s="79"/>
      <c r="D54" s="79"/>
      <c r="E54" s="80"/>
      <c r="F54" s="131">
        <f>SUM(F23+F28+F33+F45+F52)</f>
        <v>3332289</v>
      </c>
    </row>
    <row r="55" spans="1:6" ht="12" customHeight="1" x14ac:dyDescent="0.25">
      <c r="A55" s="69" t="s">
        <v>64</v>
      </c>
      <c r="B55" s="70"/>
      <c r="C55" s="70"/>
      <c r="D55" s="70"/>
      <c r="E55" s="71"/>
      <c r="F55" s="132">
        <f>F54*0.05</f>
        <v>166614.45000000001</v>
      </c>
    </row>
    <row r="56" spans="1:6" ht="12" customHeight="1" x14ac:dyDescent="0.25">
      <c r="A56" s="63" t="s">
        <v>65</v>
      </c>
      <c r="B56" s="64"/>
      <c r="C56" s="64"/>
      <c r="D56" s="64"/>
      <c r="E56" s="65"/>
      <c r="F56" s="133">
        <f>F55+F54</f>
        <v>3498903.45</v>
      </c>
    </row>
    <row r="57" spans="1:6" ht="12" customHeight="1" x14ac:dyDescent="0.25">
      <c r="A57" s="69" t="s">
        <v>66</v>
      </c>
      <c r="B57" s="70"/>
      <c r="C57" s="70"/>
      <c r="D57" s="70"/>
      <c r="E57" s="71"/>
      <c r="F57" s="132">
        <f>F11</f>
        <v>4500000</v>
      </c>
    </row>
    <row r="58" spans="1:6" ht="12.75" x14ac:dyDescent="0.25">
      <c r="A58" s="66" t="s">
        <v>67</v>
      </c>
      <c r="B58" s="67"/>
      <c r="C58" s="67"/>
      <c r="D58" s="67"/>
      <c r="E58" s="68"/>
      <c r="F58" s="134">
        <f>F57-F56</f>
        <v>1001096.5499999998</v>
      </c>
    </row>
    <row r="59" spans="1:6" ht="12" customHeight="1" x14ac:dyDescent="0.25">
      <c r="A59" s="39" t="s">
        <v>84</v>
      </c>
      <c r="B59" s="40"/>
      <c r="C59" s="40"/>
      <c r="D59" s="40"/>
      <c r="E59" s="40"/>
      <c r="F59" s="41"/>
    </row>
    <row r="60" spans="1:6" ht="12.75" customHeight="1" thickBot="1" x14ac:dyDescent="0.3">
      <c r="A60" s="42"/>
      <c r="B60" s="40"/>
      <c r="C60" s="40"/>
      <c r="D60" s="40"/>
      <c r="E60" s="40"/>
      <c r="F60" s="41"/>
    </row>
    <row r="61" spans="1:6" ht="12.75" x14ac:dyDescent="0.25">
      <c r="A61" s="60" t="s">
        <v>85</v>
      </c>
      <c r="B61" s="61"/>
      <c r="C61" s="61"/>
      <c r="D61" s="61"/>
      <c r="E61" s="62"/>
      <c r="F61" s="41"/>
    </row>
    <row r="62" spans="1:6" ht="12.75" x14ac:dyDescent="0.25">
      <c r="A62" s="111" t="s">
        <v>68</v>
      </c>
      <c r="B62" s="104"/>
      <c r="C62" s="104"/>
      <c r="D62" s="104"/>
      <c r="E62" s="112"/>
      <c r="F62" s="41"/>
    </row>
    <row r="63" spans="1:6" ht="12.75" x14ac:dyDescent="0.25">
      <c r="A63" s="111" t="s">
        <v>69</v>
      </c>
      <c r="B63" s="104"/>
      <c r="C63" s="104"/>
      <c r="D63" s="104"/>
      <c r="E63" s="112"/>
      <c r="F63" s="41"/>
    </row>
    <row r="64" spans="1:6" ht="12.75" x14ac:dyDescent="0.25">
      <c r="A64" s="111" t="s">
        <v>70</v>
      </c>
      <c r="B64" s="104"/>
      <c r="C64" s="104"/>
      <c r="D64" s="104"/>
      <c r="E64" s="112"/>
      <c r="F64" s="41"/>
    </row>
    <row r="65" spans="1:6" ht="12.75" x14ac:dyDescent="0.25">
      <c r="A65" s="111" t="s">
        <v>71</v>
      </c>
      <c r="B65" s="104"/>
      <c r="C65" s="104"/>
      <c r="D65" s="104"/>
      <c r="E65" s="112"/>
      <c r="F65" s="41"/>
    </row>
    <row r="66" spans="1:6" ht="12.75" x14ac:dyDescent="0.25">
      <c r="A66" s="111" t="s">
        <v>72</v>
      </c>
      <c r="B66" s="104"/>
      <c r="C66" s="104"/>
      <c r="D66" s="104"/>
      <c r="E66" s="112"/>
      <c r="F66" s="41"/>
    </row>
    <row r="67" spans="1:6" ht="13.5" thickBot="1" x14ac:dyDescent="0.3">
      <c r="A67" s="113" t="s">
        <v>73</v>
      </c>
      <c r="B67" s="114"/>
      <c r="C67" s="114"/>
      <c r="D67" s="114"/>
      <c r="E67" s="115"/>
      <c r="F67" s="41"/>
    </row>
    <row r="68" spans="1:6" ht="12.75" customHeight="1" x14ac:dyDescent="0.25">
      <c r="A68" s="42"/>
      <c r="B68" s="42"/>
      <c r="C68" s="42"/>
      <c r="D68" s="42"/>
      <c r="E68" s="42"/>
      <c r="F68" s="41"/>
    </row>
    <row r="69" spans="1:6" ht="15" customHeight="1" thickBot="1" x14ac:dyDescent="0.3">
      <c r="A69" s="108" t="s">
        <v>74</v>
      </c>
      <c r="B69" s="109"/>
      <c r="C69" s="110"/>
      <c r="D69" s="43"/>
      <c r="E69" s="43"/>
      <c r="F69" s="41"/>
    </row>
    <row r="70" spans="1:6" ht="12" customHeight="1" x14ac:dyDescent="0.25">
      <c r="A70" s="44" t="s">
        <v>57</v>
      </c>
      <c r="B70" s="45" t="s">
        <v>98</v>
      </c>
      <c r="C70" s="46" t="s">
        <v>75</v>
      </c>
      <c r="D70" s="43"/>
      <c r="E70" s="43"/>
      <c r="F70" s="41"/>
    </row>
    <row r="71" spans="1:6" ht="12" customHeight="1" x14ac:dyDescent="0.25">
      <c r="A71" s="47" t="s">
        <v>76</v>
      </c>
      <c r="B71" s="135">
        <f>F23</f>
        <v>203125</v>
      </c>
      <c r="C71" s="48">
        <f>(B71/B77)</f>
        <v>5.8053902573390527E-2</v>
      </c>
      <c r="D71" s="43"/>
      <c r="E71" s="43"/>
      <c r="F71" s="41" t="s">
        <v>77</v>
      </c>
    </row>
    <row r="72" spans="1:6" ht="12" customHeight="1" x14ac:dyDescent="0.25">
      <c r="A72" s="47" t="s">
        <v>78</v>
      </c>
      <c r="B72" s="135">
        <f>F28</f>
        <v>0</v>
      </c>
      <c r="C72" s="48">
        <v>0</v>
      </c>
      <c r="D72" s="43"/>
      <c r="E72" s="43"/>
      <c r="F72" s="41"/>
    </row>
    <row r="73" spans="1:6" ht="12" customHeight="1" x14ac:dyDescent="0.25">
      <c r="A73" s="47" t="s">
        <v>79</v>
      </c>
      <c r="B73" s="135">
        <f>F33</f>
        <v>0</v>
      </c>
      <c r="C73" s="48">
        <f>(B73/B77)</f>
        <v>0</v>
      </c>
      <c r="D73" s="43"/>
      <c r="E73" s="43"/>
      <c r="F73" s="41"/>
    </row>
    <row r="74" spans="1:6" ht="12" customHeight="1" x14ac:dyDescent="0.25">
      <c r="A74" s="47" t="s">
        <v>40</v>
      </c>
      <c r="B74" s="135">
        <f>F45</f>
        <v>2751770</v>
      </c>
      <c r="C74" s="48">
        <f>(B74/B77)</f>
        <v>0.78646639992309586</v>
      </c>
      <c r="D74" s="43"/>
      <c r="E74" s="43"/>
      <c r="F74" s="41"/>
    </row>
    <row r="75" spans="1:6" ht="12" customHeight="1" x14ac:dyDescent="0.25">
      <c r="A75" s="47" t="s">
        <v>80</v>
      </c>
      <c r="B75" s="135">
        <f>F52</f>
        <v>377394</v>
      </c>
      <c r="C75" s="48">
        <f>(B75/B77)</f>
        <v>0.10786064988446593</v>
      </c>
      <c r="D75" s="49"/>
      <c r="E75" s="49"/>
      <c r="F75" s="41"/>
    </row>
    <row r="76" spans="1:6" ht="12" customHeight="1" x14ac:dyDescent="0.25">
      <c r="A76" s="47" t="s">
        <v>81</v>
      </c>
      <c r="B76" s="135">
        <f>F55</f>
        <v>166614.45000000001</v>
      </c>
      <c r="C76" s="48">
        <f>(B76/B77)</f>
        <v>4.7619047619047616E-2</v>
      </c>
      <c r="D76" s="49"/>
      <c r="E76" s="49"/>
      <c r="F76" s="41"/>
    </row>
    <row r="77" spans="1:6" ht="12.75" customHeight="1" thickBot="1" x14ac:dyDescent="0.3">
      <c r="A77" s="50" t="s">
        <v>92</v>
      </c>
      <c r="B77" s="136">
        <f>SUM(B71:B76)</f>
        <v>3498903.45</v>
      </c>
      <c r="C77" s="51">
        <f>SUM(C71:C76)</f>
        <v>1</v>
      </c>
      <c r="D77" s="49"/>
      <c r="E77" s="49"/>
      <c r="F77" s="41"/>
    </row>
    <row r="78" spans="1:6" ht="12" customHeight="1" x14ac:dyDescent="0.25">
      <c r="A78" s="42"/>
      <c r="B78" s="40"/>
      <c r="C78" s="40"/>
      <c r="D78" s="40"/>
      <c r="E78" s="40"/>
      <c r="F78" s="41"/>
    </row>
    <row r="79" spans="1:6" ht="15.75" customHeight="1" thickBot="1" x14ac:dyDescent="0.3">
      <c r="A79" s="105" t="s">
        <v>82</v>
      </c>
      <c r="B79" s="106"/>
      <c r="C79" s="106"/>
      <c r="D79" s="107"/>
      <c r="E79" s="52"/>
      <c r="F79" s="41"/>
    </row>
    <row r="80" spans="1:6" ht="13.5" thickBot="1" x14ac:dyDescent="0.3">
      <c r="A80" s="53" t="s">
        <v>93</v>
      </c>
      <c r="B80" s="54">
        <v>40</v>
      </c>
      <c r="C80" s="54">
        <v>45</v>
      </c>
      <c r="D80" s="55">
        <v>48</v>
      </c>
      <c r="E80" s="56"/>
      <c r="F80" s="57"/>
    </row>
    <row r="81" spans="1:6" ht="13.5" thickBot="1" x14ac:dyDescent="0.3">
      <c r="A81" s="58" t="s">
        <v>94</v>
      </c>
      <c r="B81" s="137">
        <f>F56/B80</f>
        <v>87472.586250000008</v>
      </c>
      <c r="C81" s="137">
        <f>F56/C80</f>
        <v>77753.41</v>
      </c>
      <c r="D81" s="138">
        <f>F56/D80</f>
        <v>72893.821875000009</v>
      </c>
      <c r="E81" s="56"/>
      <c r="F81" s="57"/>
    </row>
    <row r="82" spans="1:6" ht="12.75" x14ac:dyDescent="0.25">
      <c r="A82" s="104" t="s">
        <v>83</v>
      </c>
      <c r="B82" s="104"/>
      <c r="C82" s="104"/>
      <c r="D82" s="104"/>
      <c r="E82" s="42"/>
      <c r="F82" s="42"/>
    </row>
  </sheetData>
  <mergeCells count="35">
    <mergeCell ref="A82:D82"/>
    <mergeCell ref="A79:D79"/>
    <mergeCell ref="A69:C69"/>
    <mergeCell ref="A62:E62"/>
    <mergeCell ref="A63:E63"/>
    <mergeCell ref="A64:E64"/>
    <mergeCell ref="A65:E65"/>
    <mergeCell ref="A66:E66"/>
    <mergeCell ref="A67:E67"/>
    <mergeCell ref="D12:E12"/>
    <mergeCell ref="D10:E10"/>
    <mergeCell ref="D9:E9"/>
    <mergeCell ref="D8:E8"/>
    <mergeCell ref="D13:E13"/>
    <mergeCell ref="D11:E11"/>
    <mergeCell ref="D14:E14"/>
    <mergeCell ref="A16:F16"/>
    <mergeCell ref="A37:F37"/>
    <mergeCell ref="A42:F42"/>
    <mergeCell ref="A18:F18"/>
    <mergeCell ref="A23:E23"/>
    <mergeCell ref="A28:E28"/>
    <mergeCell ref="A33:E33"/>
    <mergeCell ref="A30:F30"/>
    <mergeCell ref="A25:F25"/>
    <mergeCell ref="A35:F35"/>
    <mergeCell ref="A61:E61"/>
    <mergeCell ref="A56:E56"/>
    <mergeCell ref="A58:E58"/>
    <mergeCell ref="A57:E57"/>
    <mergeCell ref="A45:E45"/>
    <mergeCell ref="A47:F47"/>
    <mergeCell ref="A52:E52"/>
    <mergeCell ref="A54:E54"/>
    <mergeCell ref="A55:E55"/>
  </mergeCells>
  <pageMargins left="0.748031" right="0.748031" top="0.98425200000000002" bottom="0.98425200000000002" header="0" footer="0"/>
  <pageSetup scale="9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OVINOS</vt:lpstr>
      <vt:lpstr>OVINOS!Área_de_impresión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2023-03-31T20:44:33Z</dcterms:modified>
  <cp:category/>
  <cp:contentStatus/>
</cp:coreProperties>
</file>