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arden\Desktop\Fichas Técnicas 2023 FINAL\"/>
    </mc:Choice>
  </mc:AlternateContent>
  <bookViews>
    <workbookView xWindow="0" yWindow="0" windowWidth="28800" windowHeight="1243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2" i="1"/>
  <c r="G41" i="1"/>
  <c r="G25" i="1" l="1"/>
  <c r="G24" i="1"/>
  <c r="G23" i="1"/>
  <c r="G22" i="1"/>
  <c r="G21" i="1"/>
  <c r="G46" i="1"/>
  <c r="G54" i="1" s="1"/>
  <c r="G55" i="1" s="1"/>
  <c r="G36" i="1"/>
  <c r="G31" i="1"/>
  <c r="G26" i="1"/>
  <c r="F85" i="1" l="1"/>
  <c r="F82" i="1"/>
  <c r="G52" i="1" l="1"/>
  <c r="C76" i="1" s="1"/>
  <c r="C74" i="1"/>
  <c r="C73" i="1"/>
  <c r="F84" i="1" l="1"/>
  <c r="F83" i="1"/>
  <c r="G56" i="1" l="1"/>
  <c r="D91" i="1" s="1"/>
  <c r="F86" i="1"/>
  <c r="G12" i="1" s="1"/>
  <c r="C72" i="1"/>
  <c r="C91" i="1" l="1"/>
  <c r="E91" i="1"/>
  <c r="G57" i="1"/>
  <c r="G58" i="1" s="1"/>
  <c r="C75" i="1"/>
  <c r="C77" i="1" l="1"/>
  <c r="C78" i="1" s="1"/>
  <c r="D72" i="1" s="1"/>
  <c r="D75" i="1" l="1"/>
  <c r="D76" i="1"/>
  <c r="D74" i="1"/>
  <c r="D77" i="1"/>
  <c r="D78" i="1" l="1"/>
</calcChain>
</file>

<file path=xl/sharedStrings.xml><?xml version="1.0" encoding="utf-8"?>
<sst xmlns="http://schemas.openxmlformats.org/spreadsheetml/2006/main" count="139" uniqueCount="107">
  <si>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</si>
  <si>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</si>
  <si>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</si>
  <si>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</si>
  <si>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</si>
  <si>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</si>
  <si>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</si>
  <si>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</si>
  <si>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</si>
  <si>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</si>
  <si>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</si>
  <si>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</si>
  <si>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</si>
  <si>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</si>
  <si>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</si>
  <si>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</si>
  <si>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</si>
  <si>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</si>
  <si>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</si>
  <si>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</si>
  <si>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</si>
  <si>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</si>
  <si>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</si>
  <si>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</si>
  <si>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</si>
  <si>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</si>
  <si>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</si>
  <si>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</si>
  <si>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</si>
  <si>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</si>
  <si>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</si>
  <si>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</si>
  <si>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</si>
  <si>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</si>
  <si>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</si>
  <si>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</si>
  <si>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</si>
  <si>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</si>
  <si>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</si>
  <si>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</si>
  <si>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</si>
  <si>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</si>
  <si>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</si>
  <si>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</si>
  <si>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</si>
  <si>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</si>
  <si>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</si>
  <si>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</si>
  <si>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</si>
  <si>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</si>
  <si>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</si>
  <si>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</si>
  <si>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</si>
  <si>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MEDIO</t>
  </si>
  <si>
    <t>LOS LAGOS</t>
  </si>
  <si>
    <t>FARMACOS</t>
  </si>
  <si>
    <t>Vacuna Clostridial(1)</t>
  </si>
  <si>
    <t>Frasco  500 cc</t>
  </si>
  <si>
    <t>Ivermectina(2)</t>
  </si>
  <si>
    <t>Frasco 500 cc</t>
  </si>
  <si>
    <t>Otoño y primavera</t>
  </si>
  <si>
    <t>ALIMENTACION</t>
  </si>
  <si>
    <t>invierno</t>
  </si>
  <si>
    <t>MERCADO INTERNO</t>
  </si>
  <si>
    <t>Manejo sanitario otoño</t>
  </si>
  <si>
    <t xml:space="preserve">Manejo sanitario Primavera </t>
  </si>
  <si>
    <t>Octubre - Noviembre</t>
  </si>
  <si>
    <t>PRECIO ESPERADO ($/cabeza)</t>
  </si>
  <si>
    <t>INGRESO ESPERADO, CON IVA ($)</t>
  </si>
  <si>
    <t>DESTINO PRODUCCIÓN</t>
  </si>
  <si>
    <t>CATEGORIA</t>
  </si>
  <si>
    <t>Época</t>
  </si>
  <si>
    <t>Abril - Mayo</t>
  </si>
  <si>
    <t>OSORNO</t>
  </si>
  <si>
    <t>Heno (3) fardos de 25 kg c/u</t>
  </si>
  <si>
    <t>OVINOS</t>
  </si>
  <si>
    <t>7. Sobre el rebaño de 35 animales se estima la siguiente venta:</t>
  </si>
  <si>
    <t>CRIOLLO</t>
  </si>
  <si>
    <t>CARACOL</t>
  </si>
  <si>
    <t>Cordero (venta)</t>
  </si>
  <si>
    <t>Cordero (consumo)</t>
  </si>
  <si>
    <t>Oveja desecho</t>
  </si>
  <si>
    <t>Lana Kg.</t>
  </si>
  <si>
    <t>Diciembre-Enero</t>
  </si>
  <si>
    <t>Noviembre-Diciembre</t>
  </si>
  <si>
    <t>Ingresos Esperados</t>
  </si>
  <si>
    <t>COSTOS DIRECTOS DE PRODUCCIÓN POR PLANTEL DE 35 ANIMALES (INCLUYE IVA)</t>
  </si>
  <si>
    <t>Marzo-Abril</t>
  </si>
  <si>
    <t>Anual</t>
  </si>
  <si>
    <t>Suplementación Alimenticia Invierno</t>
  </si>
  <si>
    <t>Manejo de encaste</t>
  </si>
  <si>
    <t>Esquila</t>
  </si>
  <si>
    <t>ovejas</t>
  </si>
  <si>
    <t>Febrero-Marzo</t>
  </si>
  <si>
    <t>Noviembre</t>
  </si>
  <si>
    <t>Kg</t>
  </si>
  <si>
    <t>RENDIMIENTO:  (Cabezas venta)</t>
  </si>
  <si>
    <t>(*): Este valor representa el valor mìnimo de venta del producto</t>
  </si>
  <si>
    <t>ESCENARIOS COSTO UNITARIO  ($/cabeza)</t>
  </si>
  <si>
    <t>Rendimiento (cabezas venta)</t>
  </si>
  <si>
    <t>Costo unitario ($/cabeza) (*)</t>
  </si>
  <si>
    <t>Diciembre 2022</t>
  </si>
  <si>
    <t xml:space="preserve"> </t>
  </si>
  <si>
    <t>20-05-2023</t>
  </si>
  <si>
    <t>Noviembre -Diciembre 2023</t>
  </si>
  <si>
    <t>Deficit hidrico - sequia</t>
  </si>
  <si>
    <t>INSUMOS (con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</si>
</sst>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3" fontId="19" fillId="0" borderId="0" applyFont="0" applyFill="0" applyBorder="0" applyAlignment="0" applyProtection="0"/>
  </cellStyleXfs>
  <cellXfs count="151">
    <xf numFmtId="0" fontId="0" fillId="0" borderId="0" xfId="0" applyFont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49" fontId="14" fillId="8" borderId="13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168" fontId="14" fillId="2" borderId="4" xfId="0" applyNumberFormat="1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167" fontId="1" fillId="2" borderId="12" xfId="0" applyNumberFormat="1" applyFont="1" applyFill="1" applyBorder="1" applyAlignment="1">
      <alignment vertical="center"/>
    </xf>
    <xf numFmtId="167" fontId="17" fillId="2" borderId="12" xfId="0" applyNumberFormat="1" applyFont="1" applyFill="1" applyBorder="1" applyAlignment="1">
      <alignment vertical="center"/>
    </xf>
    <xf numFmtId="49" fontId="0" fillId="2" borderId="12" xfId="0" applyNumberFormat="1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167" fontId="1" fillId="5" borderId="17" xfId="0" applyNumberFormat="1" applyFont="1" applyFill="1" applyBorder="1" applyAlignment="1">
      <alignment vertical="center"/>
    </xf>
    <xf numFmtId="49" fontId="1" fillId="3" borderId="18" xfId="0" applyNumberFormat="1" applyFont="1" applyFill="1" applyBorder="1" applyAlignment="1">
      <alignment vertical="center"/>
    </xf>
    <xf numFmtId="167" fontId="1" fillId="3" borderId="19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167" fontId="1" fillId="5" borderId="19" xfId="0" applyNumberFormat="1" applyFont="1" applyFill="1" applyBorder="1" applyAlignment="1">
      <alignment vertical="center"/>
    </xf>
    <xf numFmtId="49" fontId="1" fillId="5" borderId="20" xfId="0" applyNumberFormat="1" applyFont="1" applyFill="1" applyBorder="1" applyAlignment="1">
      <alignment vertical="center"/>
    </xf>
    <xf numFmtId="0" fontId="11" fillId="5" borderId="21" xfId="0" applyFont="1" applyFill="1" applyBorder="1" applyAlignment="1">
      <alignment vertical="center"/>
    </xf>
    <xf numFmtId="167" fontId="1" fillId="6" borderId="22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49" fontId="14" fillId="8" borderId="23" xfId="0" applyNumberFormat="1" applyFont="1" applyFill="1" applyBorder="1" applyAlignment="1">
      <alignment vertical="center"/>
    </xf>
    <xf numFmtId="49" fontId="14" fillId="2" borderId="25" xfId="0" applyNumberFormat="1" applyFont="1" applyFill="1" applyBorder="1" applyAlignment="1">
      <alignment vertical="center"/>
    </xf>
    <xf numFmtId="49" fontId="14" fillId="8" borderId="27" xfId="0" applyNumberFormat="1" applyFont="1" applyFill="1" applyBorder="1" applyAlignment="1">
      <alignment vertical="center"/>
    </xf>
    <xf numFmtId="168" fontId="14" fillId="8" borderId="28" xfId="0" applyNumberFormat="1" applyFont="1" applyFill="1" applyBorder="1" applyAlignment="1">
      <alignment vertical="center"/>
    </xf>
    <xf numFmtId="9" fontId="14" fillId="8" borderId="29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6" fillId="2" borderId="36" xfId="0" applyNumberFormat="1" applyFont="1" applyFill="1" applyBorder="1" applyAlignment="1">
      <alignment vertical="center"/>
    </xf>
    <xf numFmtId="49" fontId="16" fillId="2" borderId="3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vertical="center"/>
    </xf>
    <xf numFmtId="0" fontId="0" fillId="0" borderId="12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vertical="center"/>
    </xf>
    <xf numFmtId="0" fontId="16" fillId="2" borderId="34" xfId="0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37" xfId="0" applyFont="1" applyFill="1" applyBorder="1" applyAlignment="1">
      <alignment vertical="center"/>
    </xf>
    <xf numFmtId="0" fontId="16" fillId="2" borderId="39" xfId="0" applyFont="1" applyFill="1" applyBorder="1" applyAlignment="1">
      <alignment vertical="center"/>
    </xf>
    <xf numFmtId="0" fontId="16" fillId="2" borderId="40" xfId="0" applyFont="1" applyFill="1" applyBorder="1" applyAlignment="1">
      <alignment vertical="center"/>
    </xf>
    <xf numFmtId="0" fontId="16" fillId="9" borderId="32" xfId="0" applyFont="1" applyFill="1" applyBorder="1" applyAlignment="1">
      <alignment vertical="center"/>
    </xf>
    <xf numFmtId="0" fontId="16" fillId="7" borderId="12" xfId="0" applyFont="1" applyFill="1" applyBorder="1" applyAlignment="1">
      <alignment vertical="center"/>
    </xf>
    <xf numFmtId="49" fontId="16" fillId="8" borderId="24" xfId="0" applyNumberFormat="1" applyFont="1" applyFill="1" applyBorder="1" applyAlignment="1">
      <alignment vertical="center"/>
    </xf>
    <xf numFmtId="9" fontId="16" fillId="2" borderId="26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0" fontId="14" fillId="8" borderId="41" xfId="0" applyFont="1" applyFill="1" applyBorder="1" applyAlignment="1">
      <alignment vertical="center"/>
    </xf>
    <xf numFmtId="164" fontId="14" fillId="8" borderId="41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justify" vertical="center" wrapText="1"/>
    </xf>
    <xf numFmtId="0" fontId="2" fillId="2" borderId="41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vertical="center"/>
    </xf>
    <xf numFmtId="1" fontId="14" fillId="8" borderId="41" xfId="0" applyNumberFormat="1" applyFont="1" applyFill="1" applyBorder="1" applyAlignment="1">
      <alignment horizontal="center" vertical="center"/>
    </xf>
    <xf numFmtId="0" fontId="14" fillId="8" borderId="41" xfId="0" applyFont="1" applyFill="1" applyBorder="1" applyAlignment="1">
      <alignment horizontal="center" vertical="center"/>
    </xf>
    <xf numFmtId="169" fontId="11" fillId="9" borderId="41" xfId="0" applyNumberFormat="1" applyFont="1" applyFill="1" applyBorder="1" applyAlignment="1">
      <alignment vertical="center"/>
    </xf>
    <xf numFmtId="0" fontId="18" fillId="9" borderId="41" xfId="0" applyFont="1" applyFill="1" applyBorder="1" applyAlignment="1">
      <alignment vertical="center"/>
    </xf>
    <xf numFmtId="49" fontId="1" fillId="5" borderId="45" xfId="0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49" fontId="1" fillId="3" borderId="41" xfId="0" applyNumberFormat="1" applyFont="1" applyFill="1" applyBorder="1" applyAlignment="1">
      <alignment horizontal="center" vertical="center"/>
    </xf>
    <xf numFmtId="49" fontId="1" fillId="3" borderId="41" xfId="0" applyNumberFormat="1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3" fontId="7" fillId="3" borderId="41" xfId="0" applyNumberFormat="1" applyFont="1" applyFill="1" applyBorder="1" applyAlignment="1">
      <alignment vertical="center"/>
    </xf>
    <xf numFmtId="0" fontId="4" fillId="2" borderId="41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right" vertical="center" wrapText="1"/>
    </xf>
    <xf numFmtId="169" fontId="4" fillId="2" borderId="41" xfId="0" applyNumberFormat="1" applyFont="1" applyFill="1" applyBorder="1" applyAlignment="1">
      <alignment horizontal="right" vertical="center" wrapText="1"/>
    </xf>
    <xf numFmtId="49" fontId="7" fillId="3" borderId="41" xfId="0" applyNumberFormat="1" applyFont="1" applyFill="1" applyBorder="1" applyAlignment="1">
      <alignment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left" vertical="center" wrapText="1"/>
    </xf>
    <xf numFmtId="169" fontId="8" fillId="2" borderId="41" xfId="0" applyNumberFormat="1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vertical="center"/>
    </xf>
    <xf numFmtId="169" fontId="4" fillId="2" borderId="41" xfId="0" applyNumberFormat="1" applyFont="1" applyFill="1" applyBorder="1" applyAlignment="1">
      <alignment vertical="center"/>
    </xf>
    <xf numFmtId="165" fontId="4" fillId="2" borderId="41" xfId="0" applyNumberFormat="1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3" fontId="4" fillId="2" borderId="41" xfId="0" applyNumberFormat="1" applyFont="1" applyFill="1" applyBorder="1" applyAlignment="1">
      <alignment vertical="center"/>
    </xf>
    <xf numFmtId="49" fontId="9" fillId="3" borderId="41" xfId="0" applyNumberFormat="1" applyFont="1" applyFill="1" applyBorder="1" applyAlignment="1">
      <alignment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166" fontId="4" fillId="2" borderId="41" xfId="0" applyNumberFormat="1" applyFont="1" applyFill="1" applyBorder="1" applyAlignment="1">
      <alignment vertical="center"/>
    </xf>
    <xf numFmtId="49" fontId="10" fillId="5" borderId="41" xfId="0" applyNumberFormat="1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14" fontId="2" fillId="2" borderId="44" xfId="0" applyNumberFormat="1" applyFont="1" applyFill="1" applyBorder="1" applyAlignment="1">
      <alignment vertical="center"/>
    </xf>
    <xf numFmtId="0" fontId="4" fillId="10" borderId="41" xfId="0" applyFont="1" applyFill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169" fontId="4" fillId="0" borderId="41" xfId="1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 wrapText="1"/>
    </xf>
    <xf numFmtId="49" fontId="1" fillId="3" borderId="41" xfId="0" applyNumberFormat="1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right" vertical="center"/>
    </xf>
    <xf numFmtId="49" fontId="4" fillId="2" borderId="41" xfId="0" applyNumberFormat="1" applyFont="1" applyFill="1" applyBorder="1" applyAlignment="1">
      <alignment horizontal="right" vertical="center" wrapText="1"/>
    </xf>
    <xf numFmtId="164" fontId="14" fillId="9" borderId="41" xfId="0" applyNumberFormat="1" applyFont="1" applyFill="1" applyBorder="1" applyAlignment="1">
      <alignment vertical="center"/>
    </xf>
    <xf numFmtId="49" fontId="4" fillId="0" borderId="41" xfId="0" applyNumberFormat="1" applyFont="1" applyBorder="1" applyAlignment="1">
      <alignment horizontal="right" vertical="center"/>
    </xf>
    <xf numFmtId="3" fontId="4" fillId="0" borderId="41" xfId="0" applyNumberFormat="1" applyFont="1" applyBorder="1" applyAlignment="1">
      <alignment horizontal="right" vertical="center"/>
    </xf>
    <xf numFmtId="0" fontId="11" fillId="9" borderId="52" xfId="0" applyFont="1" applyFill="1" applyBorder="1" applyAlignment="1">
      <alignment vertical="center"/>
    </xf>
    <xf numFmtId="49" fontId="18" fillId="9" borderId="12" xfId="0" applyNumberFormat="1" applyFont="1" applyFill="1" applyBorder="1" applyAlignment="1">
      <alignment vertical="center"/>
    </xf>
    <xf numFmtId="0" fontId="11" fillId="9" borderId="12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3" fontId="14" fillId="8" borderId="55" xfId="0" applyNumberFormat="1" applyFont="1" applyFill="1" applyBorder="1" applyAlignment="1">
      <alignment horizontal="center" vertical="center"/>
    </xf>
    <xf numFmtId="0" fontId="14" fillId="8" borderId="56" xfId="0" applyNumberFormat="1" applyFont="1" applyFill="1" applyBorder="1" applyAlignment="1">
      <alignment horizontal="center" vertical="center"/>
    </xf>
    <xf numFmtId="168" fontId="14" fillId="8" borderId="28" xfId="0" applyNumberFormat="1" applyFont="1" applyFill="1" applyBorder="1" applyAlignment="1">
      <alignment horizontal="center" vertical="center"/>
    </xf>
    <xf numFmtId="168" fontId="14" fillId="8" borderId="29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vertical="center"/>
    </xf>
    <xf numFmtId="49" fontId="18" fillId="9" borderId="30" xfId="0" applyNumberFormat="1" applyFont="1" applyFill="1" applyBorder="1" applyAlignment="1">
      <alignment vertical="center"/>
    </xf>
    <xf numFmtId="0" fontId="14" fillId="9" borderId="3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 wrapText="1"/>
    </xf>
    <xf numFmtId="49" fontId="1" fillId="3" borderId="42" xfId="0" applyNumberFormat="1" applyFont="1" applyFill="1" applyBorder="1" applyAlignment="1">
      <alignment horizontal="center" vertical="center" wrapText="1"/>
    </xf>
    <xf numFmtId="49" fontId="1" fillId="3" borderId="50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657225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zoomScaleNormal="100" workbookViewId="0">
      <selection activeCell="H1" sqref="H1"/>
    </sheetView>
  </sheetViews>
  <sheetFormatPr baseColWidth="10" defaultColWidth="10.85546875" defaultRowHeight="11.25" customHeight="1" x14ac:dyDescent="0.25"/>
  <cols>
    <col min="1" max="1" width="4.42578125" style="40" customWidth="1"/>
    <col min="2" max="2" width="24.85546875" style="40" customWidth="1"/>
    <col min="3" max="3" width="18" style="40" customWidth="1"/>
    <col min="4" max="4" width="16.5703125" style="40" customWidth="1"/>
    <col min="5" max="5" width="14.42578125" style="40" customWidth="1"/>
    <col min="6" max="6" width="11" style="40" customWidth="1"/>
    <col min="7" max="7" width="18.42578125" style="40" customWidth="1"/>
    <col min="8" max="255" width="10.85546875" style="40" customWidth="1"/>
    <col min="256" max="16384" width="10.85546875" style="41"/>
  </cols>
  <sheetData>
    <row r="1" spans="1:7" ht="15" customHeight="1" x14ac:dyDescent="0.25">
      <c r="A1" s="39"/>
      <c r="B1" s="39"/>
      <c r="C1" s="39"/>
      <c r="D1" s="39"/>
      <c r="E1" s="39"/>
      <c r="F1" s="39"/>
      <c r="G1" s="39"/>
    </row>
    <row r="2" spans="1:7" ht="15" customHeight="1" x14ac:dyDescent="0.25">
      <c r="A2" s="39"/>
      <c r="B2" s="39"/>
      <c r="C2" s="39"/>
      <c r="D2" s="39"/>
      <c r="E2" s="39"/>
      <c r="F2" s="39"/>
      <c r="G2" s="39"/>
    </row>
    <row r="3" spans="1:7" ht="15" customHeight="1" x14ac:dyDescent="0.25">
      <c r="A3" s="39"/>
      <c r="B3" s="39"/>
      <c r="C3" s="39"/>
      <c r="D3" s="39"/>
      <c r="E3" s="39"/>
      <c r="F3" s="39"/>
      <c r="G3" s="39"/>
    </row>
    <row r="4" spans="1:7" ht="15" customHeight="1" x14ac:dyDescent="0.25">
      <c r="A4" s="39"/>
      <c r="B4" s="39"/>
      <c r="C4" s="39"/>
      <c r="D4" s="39"/>
      <c r="E4" s="39"/>
      <c r="F4" s="39"/>
      <c r="G4" s="39"/>
    </row>
    <row r="5" spans="1:7" ht="15" customHeight="1" x14ac:dyDescent="0.25">
      <c r="A5" s="39"/>
      <c r="B5" s="39"/>
      <c r="C5" s="39"/>
      <c r="D5" s="39"/>
      <c r="E5" s="39"/>
      <c r="F5" s="39"/>
      <c r="G5" s="39"/>
    </row>
    <row r="6" spans="1:7" ht="15" customHeight="1" x14ac:dyDescent="0.25">
      <c r="A6" s="39"/>
      <c r="B6" s="39"/>
      <c r="C6" s="39"/>
      <c r="D6" s="39"/>
      <c r="E6" s="39"/>
      <c r="F6" s="39"/>
      <c r="G6" s="39"/>
    </row>
    <row r="7" spans="1:7" ht="15" customHeight="1" x14ac:dyDescent="0.25">
      <c r="A7" s="39"/>
      <c r="B7" s="39"/>
      <c r="C7" s="39"/>
      <c r="D7" s="39"/>
      <c r="E7" s="39"/>
      <c r="F7" s="39"/>
      <c r="G7" s="39"/>
    </row>
    <row r="8" spans="1:7" ht="15" customHeight="1" x14ac:dyDescent="0.25">
      <c r="A8" s="39"/>
      <c r="B8" s="68"/>
      <c r="C8" s="68"/>
      <c r="D8" s="39"/>
      <c r="E8" s="42"/>
      <c r="F8" s="42"/>
      <c r="G8" s="68"/>
    </row>
    <row r="9" spans="1:7" ht="12" customHeight="1" x14ac:dyDescent="0.25">
      <c r="A9" s="52"/>
      <c r="B9" s="125" t="s">
        <v>0</v>
      </c>
      <c r="C9" s="126" t="s">
        <v>75</v>
      </c>
      <c r="D9" s="117"/>
      <c r="E9" s="145" t="s">
        <v>96</v>
      </c>
      <c r="F9" s="146"/>
      <c r="G9" s="121">
        <v>35</v>
      </c>
    </row>
    <row r="10" spans="1:7" ht="15" x14ac:dyDescent="0.25">
      <c r="A10" s="52"/>
      <c r="B10" s="113" t="s">
        <v>1</v>
      </c>
      <c r="C10" s="126" t="s">
        <v>77</v>
      </c>
      <c r="D10" s="118"/>
      <c r="E10" s="143" t="s">
        <v>2</v>
      </c>
      <c r="F10" s="144"/>
      <c r="G10" s="129" t="s">
        <v>101</v>
      </c>
    </row>
    <row r="11" spans="1:7" ht="15" x14ac:dyDescent="0.25">
      <c r="A11" s="52"/>
      <c r="B11" s="113" t="s">
        <v>3</v>
      </c>
      <c r="C11" s="126" t="s">
        <v>53</v>
      </c>
      <c r="D11" s="118"/>
      <c r="E11" s="143" t="s">
        <v>67</v>
      </c>
      <c r="F11" s="144"/>
      <c r="G11" s="130">
        <v>90000</v>
      </c>
    </row>
    <row r="12" spans="1:7" ht="11.25" customHeight="1" x14ac:dyDescent="0.25">
      <c r="A12" s="52"/>
      <c r="B12" s="113" t="s">
        <v>4</v>
      </c>
      <c r="C12" s="93" t="s">
        <v>54</v>
      </c>
      <c r="D12" s="118"/>
      <c r="E12" s="63" t="s">
        <v>68</v>
      </c>
      <c r="F12" s="67"/>
      <c r="G12" s="123">
        <f>+F86</f>
        <v>3178500</v>
      </c>
    </row>
    <row r="13" spans="1:7" ht="11.25" customHeight="1" x14ac:dyDescent="0.25">
      <c r="A13" s="52"/>
      <c r="B13" s="113" t="s">
        <v>5</v>
      </c>
      <c r="C13" s="126" t="s">
        <v>73</v>
      </c>
      <c r="D13" s="118"/>
      <c r="E13" s="143" t="s">
        <v>69</v>
      </c>
      <c r="F13" s="144"/>
      <c r="G13" s="122" t="s">
        <v>63</v>
      </c>
    </row>
    <row r="14" spans="1:7" ht="13.5" customHeight="1" x14ac:dyDescent="0.25">
      <c r="A14" s="52"/>
      <c r="B14" s="113" t="s">
        <v>6</v>
      </c>
      <c r="C14" s="126" t="s">
        <v>78</v>
      </c>
      <c r="D14" s="118"/>
      <c r="E14" s="143" t="s">
        <v>7</v>
      </c>
      <c r="F14" s="144"/>
      <c r="G14" s="129" t="s">
        <v>104</v>
      </c>
    </row>
    <row r="15" spans="1:7" ht="15" x14ac:dyDescent="0.25">
      <c r="A15" s="52"/>
      <c r="B15" s="113" t="s">
        <v>8</v>
      </c>
      <c r="C15" s="127" t="s">
        <v>103</v>
      </c>
      <c r="D15" s="118"/>
      <c r="E15" s="147" t="s">
        <v>9</v>
      </c>
      <c r="F15" s="148"/>
      <c r="G15" s="124" t="s">
        <v>105</v>
      </c>
    </row>
    <row r="16" spans="1:7" ht="12" customHeight="1" x14ac:dyDescent="0.25">
      <c r="A16" s="39"/>
      <c r="B16" s="119"/>
      <c r="C16" s="120"/>
      <c r="D16" s="3"/>
      <c r="E16" s="44"/>
      <c r="F16" s="44"/>
      <c r="G16" s="69"/>
    </row>
    <row r="17" spans="1:7" ht="12" customHeight="1" x14ac:dyDescent="0.25">
      <c r="A17" s="45"/>
      <c r="B17" s="149" t="s">
        <v>86</v>
      </c>
      <c r="C17" s="150"/>
      <c r="D17" s="150"/>
      <c r="E17" s="150"/>
      <c r="F17" s="150"/>
      <c r="G17" s="150"/>
    </row>
    <row r="18" spans="1:7" ht="12" customHeight="1" x14ac:dyDescent="0.25">
      <c r="A18" s="39"/>
      <c r="B18" s="46"/>
      <c r="C18" s="47"/>
      <c r="D18" s="47"/>
      <c r="E18" s="47"/>
      <c r="F18" s="48"/>
      <c r="G18" s="48"/>
    </row>
    <row r="19" spans="1:7" ht="12" customHeight="1" x14ac:dyDescent="0.25">
      <c r="A19" s="43"/>
      <c r="B19" s="1" t="s">
        <v>10</v>
      </c>
      <c r="C19" s="2"/>
      <c r="D19" s="3"/>
      <c r="E19" s="3"/>
      <c r="F19" s="3"/>
      <c r="G19" s="3"/>
    </row>
    <row r="20" spans="1:7" ht="24" customHeight="1" x14ac:dyDescent="0.25">
      <c r="A20" s="45"/>
      <c r="B20" s="4" t="s">
        <v>11</v>
      </c>
      <c r="C20" s="4" t="s">
        <v>12</v>
      </c>
      <c r="D20" s="4" t="s">
        <v>13</v>
      </c>
      <c r="E20" s="4" t="s">
        <v>14</v>
      </c>
      <c r="F20" s="4" t="s">
        <v>15</v>
      </c>
      <c r="G20" s="4" t="s">
        <v>16</v>
      </c>
    </row>
    <row r="21" spans="1:7" ht="12.75" customHeight="1" x14ac:dyDescent="0.25">
      <c r="A21" s="45"/>
      <c r="B21" s="62" t="s">
        <v>64</v>
      </c>
      <c r="C21" s="51" t="s">
        <v>17</v>
      </c>
      <c r="D21" s="51">
        <v>0.5</v>
      </c>
      <c r="E21" s="51" t="s">
        <v>87</v>
      </c>
      <c r="F21" s="64">
        <v>20000</v>
      </c>
      <c r="G21" s="64">
        <f>D21*F21</f>
        <v>10000</v>
      </c>
    </row>
    <row r="22" spans="1:7" ht="15" x14ac:dyDescent="0.25">
      <c r="A22" s="45"/>
      <c r="B22" s="62" t="s">
        <v>65</v>
      </c>
      <c r="C22" s="51" t="s">
        <v>17</v>
      </c>
      <c r="D22" s="51">
        <v>0.5</v>
      </c>
      <c r="E22" s="51" t="s">
        <v>66</v>
      </c>
      <c r="F22" s="64">
        <v>20000</v>
      </c>
      <c r="G22" s="64">
        <f>D22*F22</f>
        <v>10000</v>
      </c>
    </row>
    <row r="23" spans="1:7" ht="12.75" customHeight="1" x14ac:dyDescent="0.25">
      <c r="A23" s="45"/>
      <c r="B23" s="62" t="s">
        <v>89</v>
      </c>
      <c r="C23" s="51" t="s">
        <v>17</v>
      </c>
      <c r="D23" s="51">
        <v>2.5</v>
      </c>
      <c r="E23" s="51" t="s">
        <v>88</v>
      </c>
      <c r="F23" s="64">
        <v>25000</v>
      </c>
      <c r="G23" s="64">
        <f>D23*F23</f>
        <v>62500</v>
      </c>
    </row>
    <row r="24" spans="1:7" ht="12.75" customHeight="1" x14ac:dyDescent="0.25">
      <c r="A24" s="45"/>
      <c r="B24" s="72" t="s">
        <v>90</v>
      </c>
      <c r="C24" s="51" t="s">
        <v>17</v>
      </c>
      <c r="D24" s="51">
        <v>1</v>
      </c>
      <c r="E24" s="51" t="s">
        <v>93</v>
      </c>
      <c r="F24" s="64">
        <v>2000</v>
      </c>
      <c r="G24" s="64">
        <f>D24*F24</f>
        <v>2000</v>
      </c>
    </row>
    <row r="25" spans="1:7" ht="12.75" customHeight="1" x14ac:dyDescent="0.25">
      <c r="A25" s="45"/>
      <c r="B25" s="72" t="s">
        <v>91</v>
      </c>
      <c r="C25" s="51" t="s">
        <v>92</v>
      </c>
      <c r="D25" s="51">
        <v>2</v>
      </c>
      <c r="E25" s="51" t="s">
        <v>94</v>
      </c>
      <c r="F25" s="64">
        <v>65000</v>
      </c>
      <c r="G25" s="64">
        <f>D25*F25</f>
        <v>130000</v>
      </c>
    </row>
    <row r="26" spans="1:7" ht="12.75" customHeight="1" x14ac:dyDescent="0.25">
      <c r="A26" s="45"/>
      <c r="B26" s="5" t="s">
        <v>18</v>
      </c>
      <c r="C26" s="6"/>
      <c r="D26" s="6"/>
      <c r="E26" s="6"/>
      <c r="F26" s="7"/>
      <c r="G26" s="8">
        <f>SUM(G21:G25)</f>
        <v>214500</v>
      </c>
    </row>
    <row r="27" spans="1:7" ht="12" customHeight="1" x14ac:dyDescent="0.25">
      <c r="A27" s="39"/>
      <c r="B27" s="46"/>
      <c r="C27" s="48"/>
      <c r="D27" s="48"/>
      <c r="E27" s="48"/>
      <c r="F27" s="49"/>
      <c r="G27" s="49"/>
    </row>
    <row r="28" spans="1:7" ht="12" customHeight="1" x14ac:dyDescent="0.25">
      <c r="A28" s="43"/>
      <c r="B28" s="78" t="s">
        <v>19</v>
      </c>
      <c r="C28" s="79"/>
      <c r="D28" s="80"/>
      <c r="E28" s="80"/>
      <c r="F28" s="81"/>
      <c r="G28" s="81"/>
    </row>
    <row r="29" spans="1:7" ht="24" customHeight="1" x14ac:dyDescent="0.25">
      <c r="A29" s="52"/>
      <c r="B29" s="85" t="s">
        <v>11</v>
      </c>
      <c r="C29" s="86" t="s">
        <v>12</v>
      </c>
      <c r="D29" s="86" t="s">
        <v>13</v>
      </c>
      <c r="E29" s="85" t="s">
        <v>14</v>
      </c>
      <c r="F29" s="86" t="s">
        <v>15</v>
      </c>
      <c r="G29" s="85" t="s">
        <v>16</v>
      </c>
    </row>
    <row r="30" spans="1:7" ht="12" customHeight="1" x14ac:dyDescent="0.25">
      <c r="A30" s="52"/>
      <c r="B30" s="70"/>
      <c r="C30" s="71"/>
      <c r="D30" s="71"/>
      <c r="E30" s="71"/>
      <c r="F30" s="70"/>
      <c r="G30" s="70"/>
    </row>
    <row r="31" spans="1:7" ht="12" customHeight="1" x14ac:dyDescent="0.25">
      <c r="A31" s="52"/>
      <c r="B31" s="87" t="s">
        <v>20</v>
      </c>
      <c r="C31" s="88"/>
      <c r="D31" s="88"/>
      <c r="E31" s="88"/>
      <c r="F31" s="89"/>
      <c r="G31" s="90">
        <f>SUM(G30:G30)</f>
        <v>0</v>
      </c>
    </row>
    <row r="32" spans="1:7" ht="12" customHeight="1" x14ac:dyDescent="0.25">
      <c r="A32" s="39"/>
      <c r="B32" s="82"/>
      <c r="C32" s="83"/>
      <c r="D32" s="83"/>
      <c r="E32" s="83"/>
      <c r="F32" s="84"/>
      <c r="G32" s="84"/>
    </row>
    <row r="33" spans="1:11" ht="12" customHeight="1" x14ac:dyDescent="0.25">
      <c r="A33" s="43"/>
      <c r="B33" s="78" t="s">
        <v>21</v>
      </c>
      <c r="C33" s="79"/>
      <c r="D33" s="80"/>
      <c r="E33" s="80"/>
      <c r="F33" s="81"/>
      <c r="G33" s="81"/>
    </row>
    <row r="34" spans="1:11" ht="24" customHeight="1" x14ac:dyDescent="0.25">
      <c r="A34" s="52"/>
      <c r="B34" s="85" t="s">
        <v>11</v>
      </c>
      <c r="C34" s="85" t="s">
        <v>12</v>
      </c>
      <c r="D34" s="85" t="s">
        <v>13</v>
      </c>
      <c r="E34" s="85" t="s">
        <v>14</v>
      </c>
      <c r="F34" s="86" t="s">
        <v>15</v>
      </c>
      <c r="G34" s="85" t="s">
        <v>16</v>
      </c>
    </row>
    <row r="35" spans="1:11" ht="12.75" customHeight="1" x14ac:dyDescent="0.25">
      <c r="A35" s="52"/>
      <c r="B35" s="91"/>
      <c r="C35" s="92"/>
      <c r="D35" s="91"/>
      <c r="E35" s="93"/>
      <c r="F35" s="94"/>
      <c r="G35" s="94"/>
    </row>
    <row r="36" spans="1:11" ht="12.75" customHeight="1" x14ac:dyDescent="0.25">
      <c r="A36" s="52"/>
      <c r="B36" s="95" t="s">
        <v>22</v>
      </c>
      <c r="C36" s="96"/>
      <c r="D36" s="96"/>
      <c r="E36" s="96"/>
      <c r="F36" s="97"/>
      <c r="G36" s="90">
        <f>SUM(G35:G35)</f>
        <v>0</v>
      </c>
    </row>
    <row r="37" spans="1:11" ht="12" customHeight="1" x14ac:dyDescent="0.25">
      <c r="A37" s="39"/>
      <c r="B37" s="82"/>
      <c r="C37" s="83"/>
      <c r="D37" s="83"/>
      <c r="E37" s="83"/>
      <c r="F37" s="84"/>
      <c r="G37" s="84"/>
    </row>
    <row r="38" spans="1:11" ht="12" customHeight="1" x14ac:dyDescent="0.25">
      <c r="A38" s="43"/>
      <c r="B38" s="78" t="s">
        <v>106</v>
      </c>
      <c r="C38" s="79"/>
      <c r="D38" s="80"/>
      <c r="E38" s="80"/>
      <c r="F38" s="81"/>
      <c r="G38" s="81"/>
    </row>
    <row r="39" spans="1:11" ht="24" customHeight="1" x14ac:dyDescent="0.25">
      <c r="A39" s="52"/>
      <c r="B39" s="86" t="s">
        <v>23</v>
      </c>
      <c r="C39" s="86" t="s">
        <v>24</v>
      </c>
      <c r="D39" s="86" t="s">
        <v>25</v>
      </c>
      <c r="E39" s="86" t="s">
        <v>14</v>
      </c>
      <c r="F39" s="86" t="s">
        <v>15</v>
      </c>
      <c r="G39" s="86" t="s">
        <v>16</v>
      </c>
      <c r="K39" s="50"/>
    </row>
    <row r="40" spans="1:11" ht="12.75" customHeight="1" x14ac:dyDescent="0.25">
      <c r="A40" s="52"/>
      <c r="B40" s="99" t="s">
        <v>55</v>
      </c>
      <c r="C40" s="99"/>
      <c r="D40" s="99"/>
      <c r="E40" s="99"/>
      <c r="F40" s="100"/>
      <c r="G40" s="100"/>
      <c r="K40" s="50"/>
    </row>
    <row r="41" spans="1:11" ht="12.75" customHeight="1" x14ac:dyDescent="0.25">
      <c r="A41" s="52"/>
      <c r="B41" s="101" t="s">
        <v>56</v>
      </c>
      <c r="C41" s="102" t="s">
        <v>57</v>
      </c>
      <c r="D41" s="102">
        <v>0.2</v>
      </c>
      <c r="E41" s="102" t="s">
        <v>60</v>
      </c>
      <c r="F41" s="103">
        <v>18000</v>
      </c>
      <c r="G41" s="103">
        <f>(+F41*D41)*1.19</f>
        <v>4284</v>
      </c>
    </row>
    <row r="42" spans="1:11" ht="12.75" customHeight="1" x14ac:dyDescent="0.25">
      <c r="A42" s="52"/>
      <c r="B42" s="101" t="s">
        <v>58</v>
      </c>
      <c r="C42" s="102" t="s">
        <v>59</v>
      </c>
      <c r="D42" s="102">
        <v>0.2</v>
      </c>
      <c r="E42" s="102" t="s">
        <v>60</v>
      </c>
      <c r="F42" s="103">
        <v>13090</v>
      </c>
      <c r="G42" s="103">
        <f>(+F42*D42)*1.19</f>
        <v>3115.42</v>
      </c>
    </row>
    <row r="43" spans="1:11" ht="12.75" customHeight="1" x14ac:dyDescent="0.25">
      <c r="A43" s="52"/>
      <c r="B43" s="99" t="s">
        <v>61</v>
      </c>
      <c r="C43" s="102"/>
      <c r="D43" s="102"/>
      <c r="E43" s="102"/>
      <c r="F43" s="104"/>
      <c r="G43" s="104"/>
    </row>
    <row r="44" spans="1:11" ht="12.75" customHeight="1" x14ac:dyDescent="0.25">
      <c r="A44" s="52"/>
      <c r="B44" s="101" t="s">
        <v>74</v>
      </c>
      <c r="C44" s="105" t="s">
        <v>95</v>
      </c>
      <c r="D44" s="102">
        <v>200</v>
      </c>
      <c r="E44" s="102" t="s">
        <v>62</v>
      </c>
      <c r="F44" s="103">
        <v>3500</v>
      </c>
      <c r="G44" s="103">
        <f>(+F44*D44)*1.19</f>
        <v>833000</v>
      </c>
    </row>
    <row r="45" spans="1:11" ht="15" x14ac:dyDescent="0.25">
      <c r="A45" s="52"/>
      <c r="B45" s="91" t="s">
        <v>102</v>
      </c>
      <c r="C45" s="105" t="s">
        <v>95</v>
      </c>
      <c r="D45" s="102">
        <v>72</v>
      </c>
      <c r="E45" s="102" t="s">
        <v>62</v>
      </c>
      <c r="F45" s="103">
        <v>10000</v>
      </c>
      <c r="G45" s="103">
        <f>(+F45*D45)*1.19</f>
        <v>856800</v>
      </c>
    </row>
    <row r="46" spans="1:11" ht="13.5" customHeight="1" x14ac:dyDescent="0.25">
      <c r="A46" s="52"/>
      <c r="B46" s="108" t="s">
        <v>26</v>
      </c>
      <c r="C46" s="109"/>
      <c r="D46" s="109"/>
      <c r="E46" s="109"/>
      <c r="F46" s="110"/>
      <c r="G46" s="90">
        <f>SUM(G40:G45)</f>
        <v>1697199.42</v>
      </c>
    </row>
    <row r="47" spans="1:11" ht="12" customHeight="1" x14ac:dyDescent="0.25">
      <c r="A47" s="39"/>
      <c r="B47" s="82"/>
      <c r="C47" s="83"/>
      <c r="D47" s="83"/>
      <c r="E47" s="98"/>
      <c r="F47" s="84"/>
      <c r="G47" s="84"/>
    </row>
    <row r="48" spans="1:11" ht="12" customHeight="1" x14ac:dyDescent="0.25">
      <c r="A48" s="43"/>
      <c r="B48" s="78" t="s">
        <v>27</v>
      </c>
      <c r="C48" s="79"/>
      <c r="D48" s="80"/>
      <c r="E48" s="80"/>
      <c r="F48" s="81"/>
      <c r="G48" s="81"/>
    </row>
    <row r="49" spans="1:7" ht="24" customHeight="1" x14ac:dyDescent="0.25">
      <c r="A49" s="52"/>
      <c r="B49" s="85" t="s">
        <v>28</v>
      </c>
      <c r="C49" s="86" t="s">
        <v>24</v>
      </c>
      <c r="D49" s="86" t="s">
        <v>25</v>
      </c>
      <c r="E49" s="85" t="s">
        <v>14</v>
      </c>
      <c r="F49" s="86" t="s">
        <v>15</v>
      </c>
      <c r="G49" s="85" t="s">
        <v>16</v>
      </c>
    </row>
    <row r="50" spans="1:7" ht="12.75" customHeight="1" x14ac:dyDescent="0.25">
      <c r="A50" s="52"/>
      <c r="B50" s="113"/>
      <c r="C50" s="106"/>
      <c r="D50" s="107"/>
      <c r="E50" s="114"/>
      <c r="F50" s="115"/>
      <c r="G50" s="107"/>
    </row>
    <row r="51" spans="1:7" ht="19.5" customHeight="1" x14ac:dyDescent="0.25">
      <c r="A51" s="52"/>
      <c r="B51" s="116" t="s">
        <v>29</v>
      </c>
      <c r="C51" s="102"/>
      <c r="D51" s="107"/>
      <c r="E51" s="92"/>
      <c r="F51" s="115"/>
      <c r="G51" s="107"/>
    </row>
    <row r="52" spans="1:7" ht="13.5" customHeight="1" x14ac:dyDescent="0.25">
      <c r="A52" s="52"/>
      <c r="B52" s="108" t="s">
        <v>30</v>
      </c>
      <c r="C52" s="109"/>
      <c r="D52" s="109"/>
      <c r="E52" s="109"/>
      <c r="F52" s="110"/>
      <c r="G52" s="90">
        <f>SUM(G50:G51)</f>
        <v>0</v>
      </c>
    </row>
    <row r="53" spans="1:7" ht="12" customHeight="1" x14ac:dyDescent="0.25">
      <c r="A53" s="39"/>
      <c r="B53" s="111"/>
      <c r="C53" s="111"/>
      <c r="D53" s="111"/>
      <c r="E53" s="111"/>
      <c r="F53" s="112"/>
      <c r="G53" s="112"/>
    </row>
    <row r="54" spans="1:7" ht="12" customHeight="1" x14ac:dyDescent="0.25">
      <c r="A54" s="52"/>
      <c r="B54" s="19" t="s">
        <v>31</v>
      </c>
      <c r="C54" s="20"/>
      <c r="D54" s="20"/>
      <c r="E54" s="20"/>
      <c r="F54" s="20"/>
      <c r="G54" s="21">
        <f>G26+G31+G36+G46+G52</f>
        <v>1911699.42</v>
      </c>
    </row>
    <row r="55" spans="1:7" ht="12" customHeight="1" x14ac:dyDescent="0.25">
      <c r="A55" s="52"/>
      <c r="B55" s="22" t="s">
        <v>32</v>
      </c>
      <c r="C55" s="10"/>
      <c r="D55" s="10"/>
      <c r="E55" s="10"/>
      <c r="F55" s="10"/>
      <c r="G55" s="23">
        <f>G54*0.05</f>
        <v>95584.971000000005</v>
      </c>
    </row>
    <row r="56" spans="1:7" ht="12" customHeight="1" x14ac:dyDescent="0.25">
      <c r="A56" s="52"/>
      <c r="B56" s="24" t="s">
        <v>33</v>
      </c>
      <c r="C56" s="9"/>
      <c r="D56" s="9"/>
      <c r="E56" s="9"/>
      <c r="F56" s="9"/>
      <c r="G56" s="25">
        <f>G55+G54</f>
        <v>2007284.3909999998</v>
      </c>
    </row>
    <row r="57" spans="1:7" ht="12" customHeight="1" x14ac:dyDescent="0.25">
      <c r="A57" s="52"/>
      <c r="B57" s="22" t="s">
        <v>34</v>
      </c>
      <c r="C57" s="10"/>
      <c r="D57" s="10"/>
      <c r="E57" s="10"/>
      <c r="F57" s="10"/>
      <c r="G57" s="23">
        <f>+F86</f>
        <v>3178500</v>
      </c>
    </row>
    <row r="58" spans="1:7" ht="12" customHeight="1" x14ac:dyDescent="0.25">
      <c r="A58" s="52"/>
      <c r="B58" s="26" t="s">
        <v>35</v>
      </c>
      <c r="C58" s="27"/>
      <c r="D58" s="27"/>
      <c r="E58" s="27"/>
      <c r="F58" s="27"/>
      <c r="G58" s="28">
        <f>G57-G56</f>
        <v>1171215.6090000002</v>
      </c>
    </row>
    <row r="59" spans="1:7" ht="12" customHeight="1" x14ac:dyDescent="0.25">
      <c r="A59" s="52"/>
      <c r="B59" s="17" t="s">
        <v>36</v>
      </c>
      <c r="C59" s="18"/>
      <c r="D59" s="18"/>
      <c r="E59" s="18"/>
      <c r="F59" s="18"/>
      <c r="G59" s="15"/>
    </row>
    <row r="60" spans="1:7" ht="12.75" customHeight="1" thickBot="1" x14ac:dyDescent="0.3">
      <c r="A60" s="52"/>
      <c r="B60" s="29"/>
      <c r="C60" s="18"/>
      <c r="D60" s="18"/>
      <c r="E60" s="18"/>
      <c r="F60" s="18"/>
      <c r="G60" s="15"/>
    </row>
    <row r="61" spans="1:7" ht="12" customHeight="1" x14ac:dyDescent="0.25">
      <c r="A61" s="52"/>
      <c r="B61" s="36" t="s">
        <v>37</v>
      </c>
      <c r="C61" s="53"/>
      <c r="D61" s="53"/>
      <c r="E61" s="53"/>
      <c r="F61" s="54"/>
      <c r="G61" s="15"/>
    </row>
    <row r="62" spans="1:7" ht="12" customHeight="1" x14ac:dyDescent="0.25">
      <c r="A62" s="52"/>
      <c r="B62" s="37" t="s">
        <v>38</v>
      </c>
      <c r="C62" s="35"/>
      <c r="D62" s="35"/>
      <c r="E62" s="35"/>
      <c r="F62" s="55"/>
      <c r="G62" s="15"/>
    </row>
    <row r="63" spans="1:7" ht="12" customHeight="1" x14ac:dyDescent="0.25">
      <c r="A63" s="52"/>
      <c r="B63" s="37" t="s">
        <v>39</v>
      </c>
      <c r="C63" s="35"/>
      <c r="D63" s="35"/>
      <c r="E63" s="35"/>
      <c r="F63" s="55"/>
      <c r="G63" s="15"/>
    </row>
    <row r="64" spans="1:7" ht="12" customHeight="1" x14ac:dyDescent="0.25">
      <c r="A64" s="52"/>
      <c r="B64" s="37" t="s">
        <v>40</v>
      </c>
      <c r="C64" s="35"/>
      <c r="D64" s="35"/>
      <c r="E64" s="35"/>
      <c r="F64" s="55"/>
      <c r="G64" s="15"/>
    </row>
    <row r="65" spans="1:7" ht="12" customHeight="1" x14ac:dyDescent="0.25">
      <c r="A65" s="52"/>
      <c r="B65" s="37" t="s">
        <v>41</v>
      </c>
      <c r="C65" s="35"/>
      <c r="D65" s="35"/>
      <c r="E65" s="35"/>
      <c r="F65" s="55"/>
      <c r="G65" s="15"/>
    </row>
    <row r="66" spans="1:7" ht="12" customHeight="1" x14ac:dyDescent="0.25">
      <c r="A66" s="52"/>
      <c r="B66" s="37" t="s">
        <v>42</v>
      </c>
      <c r="C66" s="35"/>
      <c r="D66" s="35"/>
      <c r="E66" s="35"/>
      <c r="F66" s="55"/>
      <c r="G66" s="15"/>
    </row>
    <row r="67" spans="1:7" ht="12" customHeight="1" x14ac:dyDescent="0.25">
      <c r="A67" s="52"/>
      <c r="B67" s="37" t="s">
        <v>43</v>
      </c>
      <c r="C67" s="35"/>
      <c r="D67" s="35"/>
      <c r="E67" s="35"/>
      <c r="F67" s="55"/>
      <c r="G67" s="15"/>
    </row>
    <row r="68" spans="1:7" ht="12.75" customHeight="1" thickBot="1" x14ac:dyDescent="0.3">
      <c r="A68" s="52"/>
      <c r="B68" s="38" t="s">
        <v>76</v>
      </c>
      <c r="C68" s="56"/>
      <c r="D68" s="56"/>
      <c r="E68" s="56"/>
      <c r="F68" s="57"/>
      <c r="G68" s="15"/>
    </row>
    <row r="69" spans="1:7" ht="12.75" customHeight="1" x14ac:dyDescent="0.25">
      <c r="A69" s="52"/>
      <c r="B69" s="35"/>
      <c r="C69" s="35"/>
      <c r="D69" s="35"/>
      <c r="E69" s="35"/>
      <c r="F69" s="35"/>
      <c r="G69" s="15"/>
    </row>
    <row r="70" spans="1:7" ht="15" customHeight="1" thickBot="1" x14ac:dyDescent="0.3">
      <c r="A70" s="52"/>
      <c r="B70" s="141" t="s">
        <v>44</v>
      </c>
      <c r="C70" s="142"/>
      <c r="D70" s="58"/>
      <c r="E70" s="59"/>
      <c r="F70" s="59"/>
      <c r="G70" s="15"/>
    </row>
    <row r="71" spans="1:7" ht="12" customHeight="1" x14ac:dyDescent="0.25">
      <c r="A71" s="52"/>
      <c r="B71" s="30" t="s">
        <v>28</v>
      </c>
      <c r="C71" s="11" t="s">
        <v>45</v>
      </c>
      <c r="D71" s="60" t="s">
        <v>46</v>
      </c>
      <c r="E71" s="59"/>
      <c r="F71" s="59"/>
      <c r="G71" s="15"/>
    </row>
    <row r="72" spans="1:7" ht="12" customHeight="1" x14ac:dyDescent="0.25">
      <c r="A72" s="52"/>
      <c r="B72" s="31" t="s">
        <v>47</v>
      </c>
      <c r="C72" s="12">
        <f>+G26</f>
        <v>214500</v>
      </c>
      <c r="D72" s="61">
        <f>(C72/C78)</f>
        <v>0.10686079210387285</v>
      </c>
      <c r="E72" s="59"/>
      <c r="F72" s="59"/>
      <c r="G72" s="15"/>
    </row>
    <row r="73" spans="1:7" ht="12" customHeight="1" x14ac:dyDescent="0.25">
      <c r="A73" s="52"/>
      <c r="B73" s="31" t="s">
        <v>48</v>
      </c>
      <c r="C73" s="12">
        <f>+G31</f>
        <v>0</v>
      </c>
      <c r="D73" s="61">
        <v>0</v>
      </c>
      <c r="E73" s="59"/>
      <c r="F73" s="59"/>
      <c r="G73" s="15"/>
    </row>
    <row r="74" spans="1:7" ht="12" customHeight="1" x14ac:dyDescent="0.25">
      <c r="A74" s="52"/>
      <c r="B74" s="31" t="s">
        <v>49</v>
      </c>
      <c r="C74" s="12">
        <f>+G36</f>
        <v>0</v>
      </c>
      <c r="D74" s="61">
        <f>(C74/C78)</f>
        <v>0</v>
      </c>
      <c r="E74" s="59"/>
      <c r="F74" s="59"/>
      <c r="G74" s="15"/>
    </row>
    <row r="75" spans="1:7" ht="12" customHeight="1" x14ac:dyDescent="0.25">
      <c r="A75" s="52"/>
      <c r="B75" s="31" t="s">
        <v>23</v>
      </c>
      <c r="C75" s="12">
        <f>+G46</f>
        <v>1697199.42</v>
      </c>
      <c r="D75" s="61">
        <f>(C75/C78)</f>
        <v>0.84552016027707955</v>
      </c>
      <c r="E75" s="59"/>
      <c r="F75" s="59"/>
      <c r="G75" s="15"/>
    </row>
    <row r="76" spans="1:7" ht="12" customHeight="1" x14ac:dyDescent="0.25">
      <c r="A76" s="52"/>
      <c r="B76" s="31" t="s">
        <v>50</v>
      </c>
      <c r="C76" s="12">
        <f>+G52</f>
        <v>0</v>
      </c>
      <c r="D76" s="61">
        <f>(C76/C78)</f>
        <v>0</v>
      </c>
      <c r="E76" s="14"/>
      <c r="F76" s="14"/>
      <c r="G76" s="15"/>
    </row>
    <row r="77" spans="1:7" ht="12" customHeight="1" x14ac:dyDescent="0.25">
      <c r="A77" s="52"/>
      <c r="B77" s="31" t="s">
        <v>51</v>
      </c>
      <c r="C77" s="13">
        <f>+G55</f>
        <v>95584.971000000005</v>
      </c>
      <c r="D77" s="61">
        <f>(C77/C78)</f>
        <v>4.7619047619047623E-2</v>
      </c>
      <c r="E77" s="14"/>
      <c r="F77" s="14"/>
      <c r="G77" s="15"/>
    </row>
    <row r="78" spans="1:7" ht="12.75" customHeight="1" thickBot="1" x14ac:dyDescent="0.3">
      <c r="A78" s="52"/>
      <c r="B78" s="32" t="s">
        <v>52</v>
      </c>
      <c r="C78" s="33">
        <f>SUM(C72:C77)</f>
        <v>2007284.3909999998</v>
      </c>
      <c r="D78" s="34">
        <f>SUM(D72:D77)</f>
        <v>1</v>
      </c>
      <c r="E78" s="14"/>
      <c r="F78" s="14"/>
      <c r="G78" s="15"/>
    </row>
    <row r="79" spans="1:7" ht="12" customHeight="1" x14ac:dyDescent="0.25">
      <c r="A79" s="52"/>
      <c r="B79" s="29"/>
      <c r="C79" s="18"/>
      <c r="D79" s="18"/>
      <c r="E79" s="18"/>
      <c r="F79" s="18"/>
      <c r="G79" s="15"/>
    </row>
    <row r="80" spans="1:7" ht="12.75" customHeight="1" x14ac:dyDescent="0.25">
      <c r="A80" s="52"/>
      <c r="B80" s="73"/>
      <c r="C80" s="18"/>
      <c r="D80" s="18"/>
      <c r="E80" s="18"/>
      <c r="F80" s="18"/>
      <c r="G80" s="15"/>
    </row>
    <row r="81" spans="1:7" ht="12" customHeight="1" x14ac:dyDescent="0.25">
      <c r="A81" s="52"/>
      <c r="B81" s="76" t="s">
        <v>70</v>
      </c>
      <c r="C81" s="77" t="s">
        <v>25</v>
      </c>
      <c r="D81" s="76" t="s">
        <v>71</v>
      </c>
      <c r="E81" s="76" t="s">
        <v>15</v>
      </c>
      <c r="F81" s="76" t="s">
        <v>16</v>
      </c>
      <c r="G81" s="15"/>
    </row>
    <row r="82" spans="1:7" ht="12" customHeight="1" x14ac:dyDescent="0.25">
      <c r="A82" s="52"/>
      <c r="B82" s="65" t="s">
        <v>79</v>
      </c>
      <c r="C82" s="74">
        <v>30</v>
      </c>
      <c r="D82" s="75" t="s">
        <v>83</v>
      </c>
      <c r="E82" s="66">
        <v>95000</v>
      </c>
      <c r="F82" s="66">
        <f>E82*C82</f>
        <v>2850000</v>
      </c>
      <c r="G82" s="16"/>
    </row>
    <row r="83" spans="1:7" ht="12.75" customHeight="1" x14ac:dyDescent="0.25">
      <c r="A83" s="52"/>
      <c r="B83" s="65" t="s">
        <v>80</v>
      </c>
      <c r="C83" s="74">
        <v>1</v>
      </c>
      <c r="D83" s="75" t="s">
        <v>83</v>
      </c>
      <c r="E83" s="66">
        <v>90000</v>
      </c>
      <c r="F83" s="66">
        <f>E83*C83</f>
        <v>90000</v>
      </c>
      <c r="G83" s="16"/>
    </row>
    <row r="84" spans="1:7" ht="15.6" customHeight="1" x14ac:dyDescent="0.25">
      <c r="A84" s="52"/>
      <c r="B84" s="65" t="s">
        <v>81</v>
      </c>
      <c r="C84" s="74">
        <v>4</v>
      </c>
      <c r="D84" s="75" t="s">
        <v>72</v>
      </c>
      <c r="E84" s="66">
        <v>50000</v>
      </c>
      <c r="F84" s="66">
        <f>E84*C84</f>
        <v>200000</v>
      </c>
      <c r="G84" s="35"/>
    </row>
    <row r="85" spans="1:7" ht="11.25" customHeight="1" x14ac:dyDescent="0.25">
      <c r="A85" s="50"/>
      <c r="B85" s="65" t="s">
        <v>82</v>
      </c>
      <c r="C85" s="74">
        <v>110</v>
      </c>
      <c r="D85" s="75" t="s">
        <v>84</v>
      </c>
      <c r="E85" s="66">
        <v>350</v>
      </c>
      <c r="F85" s="66">
        <f>E85*C85</f>
        <v>38500</v>
      </c>
    </row>
    <row r="86" spans="1:7" ht="11.25" customHeight="1" x14ac:dyDescent="0.25">
      <c r="B86" s="76" t="s">
        <v>85</v>
      </c>
      <c r="C86" s="77"/>
      <c r="D86" s="76"/>
      <c r="E86" s="76"/>
      <c r="F86" s="128">
        <f>SUM(F82:F85)</f>
        <v>3178500</v>
      </c>
    </row>
    <row r="89" spans="1:7" ht="11.25" customHeight="1" thickBot="1" x14ac:dyDescent="0.3">
      <c r="B89" s="131"/>
      <c r="C89" s="132" t="s">
        <v>98</v>
      </c>
      <c r="D89" s="133"/>
      <c r="E89" s="134"/>
    </row>
    <row r="90" spans="1:7" ht="11.25" customHeight="1" x14ac:dyDescent="0.25">
      <c r="B90" s="135" t="s">
        <v>99</v>
      </c>
      <c r="C90" s="136">
        <v>35</v>
      </c>
      <c r="D90" s="136">
        <v>38</v>
      </c>
      <c r="E90" s="137">
        <v>40</v>
      </c>
    </row>
    <row r="91" spans="1:7" ht="11.25" customHeight="1" thickBot="1" x14ac:dyDescent="0.3">
      <c r="B91" s="32" t="s">
        <v>100</v>
      </c>
      <c r="C91" s="138">
        <f>G56/C90</f>
        <v>57350.982599999996</v>
      </c>
      <c r="D91" s="138">
        <f>G56/D90</f>
        <v>52823.273447368418</v>
      </c>
      <c r="E91" s="139">
        <f>G56/E90</f>
        <v>50182.109774999997</v>
      </c>
    </row>
    <row r="92" spans="1:7" ht="11.25" customHeight="1" x14ac:dyDescent="0.25">
      <c r="B92" s="140" t="s">
        <v>97</v>
      </c>
      <c r="C92" s="35"/>
      <c r="D92" s="35"/>
      <c r="E92" s="35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9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Cardenas Heufemann Raul</cp:lastModifiedBy>
  <cp:lastPrinted>2023-03-27T13:06:06Z</cp:lastPrinted>
  <dcterms:created xsi:type="dcterms:W3CDTF">2020-11-27T12:49:26Z</dcterms:created>
  <dcterms:modified xsi:type="dcterms:W3CDTF">2023-03-28T11:44:41Z</dcterms:modified>
</cp:coreProperties>
</file>