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LOS LAGOS\Quinchao\"/>
    </mc:Choice>
  </mc:AlternateContent>
  <bookViews>
    <workbookView xWindow="0" yWindow="0" windowWidth="28800" windowHeight="11475"/>
  </bookViews>
  <sheets>
    <sheet name="OVINOS_QUINCHAO" sheetId="1" r:id="rId1"/>
    <sheet name="valores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C94" i="1"/>
  <c r="C99" i="1" l="1"/>
  <c r="D99" i="1"/>
  <c r="C100" i="1"/>
  <c r="D100" i="1"/>
  <c r="C101" i="1"/>
  <c r="D101" i="1"/>
  <c r="C102" i="1"/>
  <c r="D102" i="1"/>
  <c r="C103" i="1"/>
  <c r="C104" i="1" s="1"/>
  <c r="D103" i="1"/>
  <c r="D105" i="1" s="1"/>
  <c r="D104" i="1"/>
  <c r="D106" i="1"/>
  <c r="F89" i="1"/>
  <c r="F90" i="1"/>
  <c r="F91" i="1"/>
  <c r="F92" i="1"/>
  <c r="D107" i="1" l="1"/>
  <c r="C105" i="1"/>
  <c r="C107" i="1" s="1"/>
  <c r="F93" i="1"/>
  <c r="G56" i="1" s="1"/>
  <c r="G12" i="1" s="1"/>
  <c r="C75" i="1"/>
  <c r="C74" i="1"/>
  <c r="C108" i="1" l="1"/>
  <c r="G44" i="1"/>
  <c r="G41" i="1"/>
  <c r="G22" i="1"/>
  <c r="G23" i="1"/>
  <c r="G24" i="1"/>
  <c r="G25" i="1"/>
  <c r="G21" i="1"/>
  <c r="G51" i="1" l="1"/>
  <c r="G43" i="1"/>
  <c r="G40" i="1"/>
  <c r="C77" i="1" l="1"/>
  <c r="G26" i="1"/>
  <c r="G53" i="1" s="1"/>
  <c r="G45" i="1"/>
  <c r="C76" i="1" s="1"/>
  <c r="G54" i="1" l="1"/>
  <c r="C73" i="1"/>
  <c r="G55" i="1" l="1"/>
  <c r="G57" i="1" s="1"/>
  <c r="C78" i="1"/>
  <c r="C79" i="1" s="1"/>
  <c r="D73" i="1" s="1"/>
  <c r="D76" i="1" l="1"/>
  <c r="D77" i="1"/>
  <c r="D75" i="1"/>
  <c r="D78" i="1"/>
  <c r="D79" i="1" l="1"/>
</calcChain>
</file>

<file path=xl/comments1.xml><?xml version="1.0" encoding="utf-8"?>
<comments xmlns="http://schemas.openxmlformats.org/spreadsheetml/2006/main">
  <authors>
    <author>Autor</author>
  </authors>
  <commentList>
    <comment ref="B109" authorId="0" shapeId="0">
      <text>
        <r>
          <rPr>
            <b/>
            <sz val="9"/>
            <color indexed="81"/>
            <rFont val="Tahoma"/>
            <family val="2"/>
          </rPr>
          <t>equipo:Ovejas paridas/ovejas encastadas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corderos nacidos/ovejas encastadas</t>
        </r>
      </text>
    </comment>
    <comment ref="B1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corderos nacidos/ovejas paridas</t>
        </r>
      </text>
    </comment>
  </commentList>
</comments>
</file>

<file path=xl/sharedStrings.xml><?xml version="1.0" encoding="utf-8"?>
<sst xmlns="http://schemas.openxmlformats.org/spreadsheetml/2006/main" count="206" uniqueCount="170">
  <si>
    <t>RUBRO O CULTIVO</t>
  </si>
  <si>
    <t>RENDIMIENTO (qqm/Há.)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</si>
  <si>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</si>
  <si>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</si>
  <si>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</si>
  <si>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</si>
  <si>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</si>
  <si>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</si>
  <si>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</si>
  <si>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</si>
  <si>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</si>
  <si>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</si>
  <si>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</si>
  <si>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</si>
  <si>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</si>
  <si>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</si>
  <si>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</si>
  <si>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</si>
  <si>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</si>
  <si>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</si>
  <si>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</si>
  <si>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</si>
  <si>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</si>
  <si>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</si>
  <si>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</si>
  <si>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</si>
  <si>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</si>
  <si>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</si>
  <si>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</si>
  <si>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</si>
  <si>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</si>
  <si>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</si>
  <si>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</si>
  <si>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</si>
  <si>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</si>
  <si>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</si>
  <si>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</si>
  <si>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</si>
  <si>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</si>
  <si>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</si>
  <si>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</si>
  <si>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</si>
  <si>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</si>
  <si>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</si>
  <si>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</si>
  <si>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</si>
  <si>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</si>
  <si>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</si>
  <si>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</si>
  <si>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</si>
  <si>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</si>
  <si>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</si>
  <si>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</si>
  <si>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</si>
  <si>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</si>
  <si>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</si>
  <si>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</si>
  <si>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</si>
  <si>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</si>
  <si>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</si>
  <si>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</si>
  <si>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</si>
  <si>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</si>
  <si>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</si>
  <si>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LOS LAGOS</t>
  </si>
  <si>
    <t>QUINCHAO</t>
  </si>
  <si>
    <t>COMUNAS DE QUINCHAO Y CURACO DE VELEZ</t>
  </si>
  <si>
    <t>MERCADO INTERNO</t>
  </si>
  <si>
    <t>no  hay</t>
  </si>
  <si>
    <t>COSTOS DIRECTOS DE PRODUCCION POR PLANTEL DE 40 VIENTRES (INCLUYE IVA)</t>
  </si>
  <si>
    <t>Manejo sanitario otoño</t>
  </si>
  <si>
    <t>Manejo sanitario Primavera (1)</t>
  </si>
  <si>
    <t>Suplementación  Alimenticia Invierno  (2)</t>
  </si>
  <si>
    <t>Manejo de encaste</t>
  </si>
  <si>
    <t>Esquila</t>
  </si>
  <si>
    <t>OVINOS</t>
  </si>
  <si>
    <t>Octubre - Noviembre</t>
  </si>
  <si>
    <t>Anual</t>
  </si>
  <si>
    <t>Febrero-Marzo</t>
  </si>
  <si>
    <t>Nov - Diciembre</t>
  </si>
  <si>
    <t>FARMACOS</t>
  </si>
  <si>
    <t>Vacuna Clostrivac 8 (1ml/animal)</t>
  </si>
  <si>
    <t xml:space="preserve">IVERMECTINA </t>
  </si>
  <si>
    <t>ALIMENTACION</t>
  </si>
  <si>
    <t>Heno (fardos 25 Kg.)</t>
  </si>
  <si>
    <t>Concentrados sacos  25 kg</t>
  </si>
  <si>
    <t>Frasco  100 cc</t>
  </si>
  <si>
    <t>Frasco 100 cc</t>
  </si>
  <si>
    <t>Fardo</t>
  </si>
  <si>
    <t>Sacos 25 kg</t>
  </si>
  <si>
    <t>abril - septiembre</t>
  </si>
  <si>
    <t>abril - agoto</t>
  </si>
  <si>
    <t>8. Se considera 95% de parición, prolificidad de 120 %,  mortalidad corderos  5%, reposición 20 % , aparece en la ventana "Cálculo"</t>
  </si>
  <si>
    <t>7. Sobre el  rebaño de 40 animales  se estima la  venta que aparece en la pestaña "Cálculo"</t>
  </si>
  <si>
    <t>9. Se considera alrededor de ocho Há destinadas a la crianza ovina, aparece en la ventana "Cálculo"</t>
  </si>
  <si>
    <t>CATEGORIA</t>
  </si>
  <si>
    <t>Época</t>
  </si>
  <si>
    <t>Cordero (venta)</t>
  </si>
  <si>
    <t>Cordero (consumo)</t>
  </si>
  <si>
    <t>Oveja desecho</t>
  </si>
  <si>
    <t>Abril - mayo</t>
  </si>
  <si>
    <t>Lana sucia</t>
  </si>
  <si>
    <t>Nov - Dic</t>
  </si>
  <si>
    <t>Ingresos  esperados</t>
  </si>
  <si>
    <t>PROYECCIÓN DE MASA</t>
  </si>
  <si>
    <t xml:space="preserve">INVENTARIO INICIAL </t>
  </si>
  <si>
    <t>Año 1</t>
  </si>
  <si>
    <t>Tipo Animal</t>
  </si>
  <si>
    <t>Número</t>
  </si>
  <si>
    <t>ovejas encastadas</t>
  </si>
  <si>
    <t>ovejas muertas</t>
  </si>
  <si>
    <t>ovejas paridas</t>
  </si>
  <si>
    <t>ovejas de reposición</t>
  </si>
  <si>
    <t>oveja de rechazo</t>
  </si>
  <si>
    <t>corderos nacidos</t>
  </si>
  <si>
    <t>corderos muertos</t>
  </si>
  <si>
    <t>corderos Autoconsumo</t>
  </si>
  <si>
    <t>carnero</t>
  </si>
  <si>
    <t>ovinos venta</t>
  </si>
  <si>
    <t>Corderos Venta</t>
  </si>
  <si>
    <t>% Fertilidad</t>
  </si>
  <si>
    <t>% Parición</t>
  </si>
  <si>
    <t>Prolificidad</t>
  </si>
  <si>
    <t xml:space="preserve">Mortalidad </t>
  </si>
  <si>
    <t>Mortalidad ovejas</t>
  </si>
  <si>
    <t>ovejas de rechazo/Reposición</t>
  </si>
  <si>
    <t>Autoconsumo</t>
  </si>
  <si>
    <t>Carneros</t>
  </si>
  <si>
    <t>Dic - ene</t>
  </si>
  <si>
    <t>CRIOLLO</t>
  </si>
  <si>
    <t>DICIEMBRE 2023</t>
  </si>
  <si>
    <t>diciembre 2023</t>
  </si>
  <si>
    <t>Jornada Hombre</t>
  </si>
  <si>
    <t>Jornada Máquina</t>
  </si>
  <si>
    <t>Semilla Ajo Kg.</t>
  </si>
  <si>
    <t>Semilla Papa 25 kg.</t>
  </si>
  <si>
    <t>Sulfan 25 Kg.</t>
  </si>
  <si>
    <t>Nitromag 25 kg</t>
  </si>
  <si>
    <t>SFT  25 Kg.</t>
  </si>
  <si>
    <t>Mezcla Papas 8-25-15  (25 kg.)</t>
  </si>
  <si>
    <t>Carbonato de Calcio Soprocal 25 Kg.</t>
  </si>
  <si>
    <t>Fertilizantes</t>
  </si>
  <si>
    <t>Vit. ADE 100 ml</t>
  </si>
  <si>
    <t>Vacuna Clostrivac 8  100 ml</t>
  </si>
  <si>
    <t>Medicamentos</t>
  </si>
  <si>
    <t>Heno-fardo 25 kg.</t>
  </si>
  <si>
    <t>Concentrado Ovino</t>
  </si>
  <si>
    <t>Concentrado Bovino</t>
  </si>
  <si>
    <t>Cosetan 25 Kg. (Ovino y Bovino)</t>
  </si>
  <si>
    <t>Alimentación</t>
  </si>
  <si>
    <t>Semilla</t>
  </si>
  <si>
    <t>Jornadas</t>
  </si>
  <si>
    <t>Moxan Kg.</t>
  </si>
  <si>
    <t>Tiburón lt.</t>
  </si>
  <si>
    <t>Bectra Lt.</t>
  </si>
  <si>
    <t>Sencor Lt.</t>
  </si>
  <si>
    <t>Agroquímicos</t>
  </si>
  <si>
    <t>cooprinsem</t>
  </si>
  <si>
    <t>Vacuna Clostrivac 8  20 ml</t>
  </si>
  <si>
    <t>Ivermectina 500 ml (INVECTINA)</t>
  </si>
  <si>
    <t>Ivermectina100 ml (INVECTINA)</t>
  </si>
  <si>
    <t>Ratizent Kg.</t>
  </si>
  <si>
    <t>Abril_2023</t>
  </si>
  <si>
    <t>PRECIO ESPERADO animal en pie</t>
  </si>
  <si>
    <t>total animales venta</t>
  </si>
  <si>
    <t>pérdidas por mortalidad 5%</t>
  </si>
  <si>
    <t>53</t>
  </si>
  <si>
    <t>Mortalidad  5%</t>
  </si>
  <si>
    <t>Agosto - diciembre</t>
  </si>
  <si>
    <t xml:space="preserve"> Precio Unitario promedio de loa animales venta ($)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</si>
</sst>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&quot;$&quot;\ * #,##0_-;\-&quot;$&quot;\ * #,##0_-;_-&quot;$&quot;\ * &quot;-&quot;_-;_-@_-"/>
    <numFmt numFmtId="170" formatCode="_-* #,##0_-;\-* #,##0_-;_-* &quot;-&quot;??_-;_-@_-"/>
    <numFmt numFmtId="171" formatCode="0.0%"/>
    <numFmt numFmtId="172" formatCode="&quot; &quot;* #,##0&quot; &quot;;&quot;-&quot;* #,##0&quot; &quot;;&quot; &quot;* &quot;-&quot;??&quot; &quot;"/>
  </numFmts>
  <fonts count="3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sz val="7"/>
      <name val="Calibri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9"/>
      <name val="Calibri"/>
      <family val="2"/>
    </font>
    <font>
      <sz val="8"/>
      <name val="Helvetica Neue"/>
      <family val="2"/>
      <scheme val="minor"/>
    </font>
    <font>
      <sz val="8"/>
      <name val="Calibri"/>
      <family val="2"/>
    </font>
    <font>
      <b/>
      <sz val="8"/>
      <name val="Arial"/>
      <family val="2"/>
    </font>
    <font>
      <sz val="8"/>
      <color rgb="FFFF0000"/>
      <name val="Calibri"/>
      <family val="2"/>
    </font>
    <font>
      <sz val="8"/>
      <name val="Times New Roman"/>
      <family val="1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5">
    <xf numFmtId="0" fontId="0" fillId="0" borderId="0" applyNumberFormat="0" applyFill="0" applyBorder="0" applyProtection="0"/>
    <xf numFmtId="165" fontId="20" fillId="0" borderId="22" applyFont="0" applyFill="0" applyBorder="0" applyAlignment="0" applyProtection="0"/>
    <xf numFmtId="43" fontId="20" fillId="0" borderId="22" applyFont="0" applyFill="0" applyBorder="0" applyAlignment="0" applyProtection="0"/>
    <xf numFmtId="43" fontId="23" fillId="0" borderId="22" applyFont="0" applyFill="0" applyBorder="0" applyAlignment="0" applyProtection="0"/>
    <xf numFmtId="164" fontId="35" fillId="0" borderId="0" applyFont="0" applyFill="0" applyBorder="0" applyAlignment="0" applyProtection="0"/>
  </cellStyleXfs>
  <cellXfs count="22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8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4" fillId="2" borderId="36" xfId="0" applyNumberFormat="1" applyFont="1" applyFill="1" applyBorder="1" applyAlignment="1">
      <alignment vertical="center"/>
    </xf>
    <xf numFmtId="49" fontId="14" fillId="8" borderId="38" xfId="0" applyNumberFormat="1" applyFont="1" applyFill="1" applyBorder="1" applyAlignment="1">
      <alignment vertical="center"/>
    </xf>
    <xf numFmtId="168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49" fontId="16" fillId="2" borderId="47" xfId="0" applyNumberFormat="1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6" fillId="2" borderId="45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8" xfId="0" applyFont="1" applyFill="1" applyBorder="1" applyAlignment="1">
      <alignment vertical="center"/>
    </xf>
    <xf numFmtId="0" fontId="16" fillId="2" borderId="50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9" borderId="43" xfId="0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49" fontId="16" fillId="8" borderId="35" xfId="0" applyNumberFormat="1" applyFont="1" applyFill="1" applyBorder="1" applyAlignment="1">
      <alignment vertical="center"/>
    </xf>
    <xf numFmtId="9" fontId="16" fillId="2" borderId="37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21" fillId="10" borderId="56" xfId="0" applyFont="1" applyFill="1" applyBorder="1" applyAlignment="1">
      <alignment horizontal="left" vertical="center"/>
    </xf>
    <xf numFmtId="0" fontId="21" fillId="10" borderId="56" xfId="0" applyFont="1" applyFill="1" applyBorder="1" applyAlignment="1">
      <alignment horizontal="left" vertical="center" wrapText="1"/>
    </xf>
    <xf numFmtId="0" fontId="21" fillId="10" borderId="56" xfId="0" applyFont="1" applyFill="1" applyBorder="1" applyAlignment="1">
      <alignment vertical="center"/>
    </xf>
    <xf numFmtId="0" fontId="22" fillId="0" borderId="56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169" fontId="21" fillId="0" borderId="56" xfId="1" applyNumberFormat="1" applyFont="1" applyFill="1" applyBorder="1" applyAlignment="1">
      <alignment vertical="center"/>
    </xf>
    <xf numFmtId="3" fontId="21" fillId="0" borderId="56" xfId="1" applyNumberFormat="1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vertical="center" wrapText="1"/>
    </xf>
    <xf numFmtId="0" fontId="4" fillId="0" borderId="56" xfId="0" applyFont="1" applyFill="1" applyBorder="1" applyAlignment="1">
      <alignment horizontal="center" vertical="center" wrapText="1"/>
    </xf>
    <xf numFmtId="170" fontId="4" fillId="0" borderId="56" xfId="3" applyNumberFormat="1" applyFont="1" applyFill="1" applyBorder="1" applyAlignment="1">
      <alignment horizontal="right" vertical="center" wrapText="1"/>
    </xf>
    <xf numFmtId="0" fontId="21" fillId="0" borderId="56" xfId="0" applyFont="1" applyFill="1" applyBorder="1" applyAlignment="1">
      <alignment horizontal="left" vertical="center"/>
    </xf>
    <xf numFmtId="169" fontId="21" fillId="0" borderId="56" xfId="3" applyNumberFormat="1" applyFont="1" applyFill="1" applyBorder="1" applyAlignment="1">
      <alignment vertical="center"/>
    </xf>
    <xf numFmtId="0" fontId="8" fillId="11" borderId="56" xfId="0" applyFont="1" applyFill="1" applyBorder="1" applyAlignment="1">
      <alignment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43" fontId="21" fillId="0" borderId="56" xfId="2" applyNumberFormat="1" applyFont="1" applyFill="1" applyBorder="1" applyAlignment="1">
      <alignment horizontal="center" vertical="center"/>
    </xf>
    <xf numFmtId="0" fontId="21" fillId="0" borderId="56" xfId="2" applyNumberFormat="1" applyFont="1" applyFill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24" fillId="11" borderId="47" xfId="0" applyFont="1" applyFill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171" fontId="26" fillId="12" borderId="22" xfId="0" applyNumberFormat="1" applyFont="1" applyFill="1" applyBorder="1" applyAlignment="1">
      <alignment horizontal="right"/>
    </xf>
    <xf numFmtId="0" fontId="23" fillId="0" borderId="0" xfId="0" applyFont="1" applyAlignment="1"/>
    <xf numFmtId="170" fontId="29" fillId="9" borderId="56" xfId="3" applyNumberFormat="1" applyFont="1" applyFill="1" applyBorder="1" applyAlignment="1">
      <alignment horizontal="center" vertical="center"/>
    </xf>
    <xf numFmtId="0" fontId="29" fillId="9" borderId="56" xfId="0" applyFont="1" applyFill="1" applyBorder="1" applyAlignment="1">
      <alignment horizontal="center" vertical="center" wrapText="1"/>
    </xf>
    <xf numFmtId="170" fontId="17" fillId="9" borderId="56" xfId="3" applyNumberFormat="1" applyFont="1" applyFill="1" applyBorder="1" applyAlignment="1">
      <alignment vertical="center"/>
    </xf>
    <xf numFmtId="170" fontId="31" fillId="9" borderId="56" xfId="3" applyNumberFormat="1" applyFont="1" applyFill="1" applyBorder="1" applyAlignment="1">
      <alignment vertical="center"/>
    </xf>
    <xf numFmtId="0" fontId="30" fillId="10" borderId="56" xfId="0" applyFont="1" applyFill="1" applyBorder="1" applyAlignment="1">
      <alignment horizontal="left" vertical="center"/>
    </xf>
    <xf numFmtId="1" fontId="30" fillId="10" borderId="56" xfId="0" applyNumberFormat="1" applyFont="1" applyFill="1" applyBorder="1" applyAlignment="1">
      <alignment horizontal="center" vertical="center"/>
    </xf>
    <xf numFmtId="0" fontId="30" fillId="10" borderId="56" xfId="0" applyFont="1" applyFill="1" applyBorder="1" applyAlignment="1">
      <alignment horizontal="center" vertical="center"/>
    </xf>
    <xf numFmtId="169" fontId="30" fillId="10" borderId="56" xfId="3" applyNumberFormat="1" applyFont="1" applyFill="1" applyBorder="1" applyAlignment="1">
      <alignment vertical="center"/>
    </xf>
    <xf numFmtId="169" fontId="30" fillId="10" borderId="56" xfId="0" applyNumberFormat="1" applyFont="1" applyFill="1" applyBorder="1" applyAlignment="1">
      <alignment vertical="center"/>
    </xf>
    <xf numFmtId="1" fontId="30" fillId="10" borderId="56" xfId="2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33" fillId="0" borderId="0" xfId="0" applyFont="1" applyAlignment="1"/>
    <xf numFmtId="1" fontId="32" fillId="12" borderId="22" xfId="0" applyNumberFormat="1" applyFont="1" applyFill="1" applyBorder="1" applyAlignment="1">
      <alignment horizontal="right"/>
    </xf>
    <xf numFmtId="0" fontId="34" fillId="12" borderId="0" xfId="0" applyFont="1" applyFill="1"/>
    <xf numFmtId="0" fontId="25" fillId="10" borderId="60" xfId="0" applyFont="1" applyFill="1" applyBorder="1"/>
    <xf numFmtId="1" fontId="25" fillId="10" borderId="61" xfId="0" applyNumberFormat="1" applyFont="1" applyFill="1" applyBorder="1" applyAlignment="1">
      <alignment horizontal="right"/>
    </xf>
    <xf numFmtId="0" fontId="25" fillId="10" borderId="62" xfId="0" applyFont="1" applyFill="1" applyBorder="1"/>
    <xf numFmtId="1" fontId="25" fillId="10" borderId="63" xfId="0" applyNumberFormat="1" applyFont="1" applyFill="1" applyBorder="1" applyAlignment="1">
      <alignment horizontal="right"/>
    </xf>
    <xf numFmtId="0" fontId="25" fillId="10" borderId="64" xfId="0" applyFont="1" applyFill="1" applyBorder="1"/>
    <xf numFmtId="0" fontId="25" fillId="10" borderId="65" xfId="0" applyFont="1" applyFill="1" applyBorder="1"/>
    <xf numFmtId="1" fontId="25" fillId="10" borderId="65" xfId="0" applyNumberFormat="1" applyFont="1" applyFill="1" applyBorder="1" applyAlignment="1">
      <alignment horizontal="right"/>
    </xf>
    <xf numFmtId="171" fontId="25" fillId="10" borderId="57" xfId="0" applyNumberFormat="1" applyFont="1" applyFill="1" applyBorder="1" applyAlignment="1">
      <alignment horizontal="right"/>
    </xf>
    <xf numFmtId="0" fontId="25" fillId="10" borderId="63" xfId="0" applyFont="1" applyFill="1" applyBorder="1"/>
    <xf numFmtId="171" fontId="25" fillId="10" borderId="66" xfId="0" applyNumberFormat="1" applyFont="1" applyFill="1" applyBorder="1" applyAlignment="1">
      <alignment horizontal="right"/>
    </xf>
    <xf numFmtId="9" fontId="25" fillId="10" borderId="63" xfId="0" applyNumberFormat="1" applyFont="1" applyFill="1" applyBorder="1" applyAlignment="1">
      <alignment horizontal="right"/>
    </xf>
    <xf numFmtId="9" fontId="25" fillId="10" borderId="65" xfId="0" applyNumberFormat="1" applyFont="1" applyFill="1" applyBorder="1" applyAlignment="1">
      <alignment horizontal="right"/>
    </xf>
    <xf numFmtId="0" fontId="32" fillId="13" borderId="44" xfId="0" applyFont="1" applyFill="1" applyBorder="1"/>
    <xf numFmtId="0" fontId="32" fillId="9" borderId="44" xfId="0" applyFont="1" applyFill="1" applyBorder="1" applyAlignment="1">
      <alignment horizontal="center"/>
    </xf>
    <xf numFmtId="0" fontId="32" fillId="9" borderId="45" xfId="0" applyFont="1" applyFill="1" applyBorder="1"/>
    <xf numFmtId="0" fontId="32" fillId="9" borderId="58" xfId="0" applyFont="1" applyFill="1" applyBorder="1" applyAlignment="1">
      <alignment horizontal="center"/>
    </xf>
    <xf numFmtId="0" fontId="32" fillId="9" borderId="58" xfId="0" applyFont="1" applyFill="1" applyBorder="1"/>
    <xf numFmtId="0" fontId="32" fillId="9" borderId="44" xfId="0" applyFont="1" applyFill="1" applyBorder="1"/>
    <xf numFmtId="0" fontId="32" fillId="9" borderId="59" xfId="0" applyFont="1" applyFill="1" applyBorder="1"/>
    <xf numFmtId="0" fontId="32" fillId="13" borderId="57" xfId="0" applyFont="1" applyFill="1" applyBorder="1"/>
    <xf numFmtId="1" fontId="32" fillId="13" borderId="57" xfId="0" applyNumberFormat="1" applyFont="1" applyFill="1" applyBorder="1" applyAlignment="1">
      <alignment horizontal="right"/>
    </xf>
    <xf numFmtId="172" fontId="4" fillId="2" borderId="6" xfId="0" applyNumberFormat="1" applyFont="1" applyFill="1" applyBorder="1" applyAlignment="1">
      <alignment vertical="center"/>
    </xf>
    <xf numFmtId="164" fontId="0" fillId="0" borderId="0" xfId="4" applyFont="1" applyAlignment="1"/>
    <xf numFmtId="164" fontId="0" fillId="0" borderId="68" xfId="4" applyFont="1" applyBorder="1" applyAlignment="1"/>
    <xf numFmtId="164" fontId="0" fillId="0" borderId="69" xfId="4" applyFont="1" applyBorder="1" applyAlignment="1"/>
    <xf numFmtId="164" fontId="0" fillId="0" borderId="70" xfId="4" applyFont="1" applyBorder="1" applyAlignment="1"/>
    <xf numFmtId="0" fontId="23" fillId="0" borderId="61" xfId="0" applyFont="1" applyBorder="1" applyAlignment="1"/>
    <xf numFmtId="0" fontId="23" fillId="0" borderId="63" xfId="0" applyFont="1" applyBorder="1" applyAlignment="1"/>
    <xf numFmtId="0" fontId="23" fillId="0" borderId="65" xfId="0" applyFont="1" applyBorder="1" applyAlignment="1"/>
    <xf numFmtId="0" fontId="23" fillId="0" borderId="71" xfId="0" applyFont="1" applyBorder="1" applyAlignment="1"/>
    <xf numFmtId="164" fontId="0" fillId="0" borderId="72" xfId="4" applyFont="1" applyBorder="1" applyAlignment="1"/>
    <xf numFmtId="0" fontId="23" fillId="0" borderId="66" xfId="0" applyFont="1" applyBorder="1" applyAlignment="1"/>
    <xf numFmtId="164" fontId="0" fillId="0" borderId="74" xfId="4" applyFont="1" applyBorder="1" applyAlignment="1"/>
    <xf numFmtId="1" fontId="0" fillId="0" borderId="0" xfId="0" applyNumberFormat="1" applyFont="1" applyAlignment="1"/>
    <xf numFmtId="0" fontId="30" fillId="10" borderId="75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2" fillId="12" borderId="0" xfId="0" applyFont="1" applyFill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164" fontId="23" fillId="0" borderId="62" xfId="4" applyFont="1" applyBorder="1" applyAlignment="1">
      <alignment horizontal="center" vertical="center"/>
    </xf>
    <xf numFmtId="164" fontId="23" fillId="0" borderId="64" xfId="4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</cellXfs>
  <cellStyles count="5">
    <cellStyle name="Millares [0]" xfId="4" builtinId="6"/>
    <cellStyle name="Millares 2" xfId="3"/>
    <cellStyle name="Millares 4" xfId="1"/>
    <cellStyle name="Millares 6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0</xdr:row>
      <xdr:rowOff>140433</xdr:rowOff>
    </xdr:from>
    <xdr:to>
      <xdr:col>7</xdr:col>
      <xdr:colOff>3175</xdr:colOff>
      <xdr:row>6</xdr:row>
      <xdr:rowOff>172517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663" y="140433"/>
          <a:ext cx="5852502" cy="1167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U117"/>
  <sheetViews>
    <sheetView showGridLines="0" tabSelected="1" topLeftCell="A7" zoomScale="104" zoomScaleNormal="104" workbookViewId="0">
      <selection activeCell="G54" sqref="G54"/>
    </sheetView>
  </sheetViews>
  <sheetFormatPr baseColWidth="10" defaultColWidth="10.85546875" defaultRowHeight="11.25" customHeight="1"/>
  <cols>
    <col min="1" max="1" width="4.42578125" style="81" customWidth="1"/>
    <col min="2" max="2" width="16.7109375" style="81" customWidth="1"/>
    <col min="3" max="3" width="19.42578125" style="81" customWidth="1"/>
    <col min="4" max="4" width="10.7109375" style="81" customWidth="1"/>
    <col min="5" max="5" width="14.42578125" style="81" customWidth="1"/>
    <col min="6" max="6" width="11" style="81" customWidth="1"/>
    <col min="7" max="7" width="12.42578125" style="81" customWidth="1"/>
    <col min="8" max="255" width="10.85546875" style="81" customWidth="1"/>
    <col min="256" max="16384" width="10.85546875" style="82"/>
  </cols>
  <sheetData>
    <row r="1" spans="1:7" ht="15" customHeight="1">
      <c r="A1" s="80"/>
      <c r="B1" s="80"/>
      <c r="C1" s="80"/>
      <c r="D1" s="80"/>
      <c r="E1" s="80"/>
      <c r="F1" s="80"/>
      <c r="G1" s="80"/>
    </row>
    <row r="2" spans="1:7" ht="15" customHeight="1">
      <c r="A2" s="80"/>
      <c r="B2" s="80"/>
      <c r="C2" s="80"/>
      <c r="D2" s="80"/>
      <c r="E2" s="80"/>
      <c r="F2" s="80"/>
      <c r="G2" s="80"/>
    </row>
    <row r="3" spans="1:7" ht="15" customHeight="1">
      <c r="A3" s="80"/>
      <c r="B3" s="80"/>
      <c r="C3" s="80"/>
      <c r="D3" s="80"/>
      <c r="E3" s="80"/>
      <c r="F3" s="80"/>
      <c r="G3" s="80"/>
    </row>
    <row r="4" spans="1:7" ht="15" customHeight="1">
      <c r="A4" s="80"/>
      <c r="B4" s="80"/>
      <c r="C4" s="80"/>
      <c r="D4" s="80"/>
      <c r="E4" s="80"/>
      <c r="F4" s="80"/>
      <c r="G4" s="80"/>
    </row>
    <row r="5" spans="1:7" ht="15" customHeight="1">
      <c r="A5" s="80"/>
      <c r="B5" s="80"/>
      <c r="C5" s="80"/>
      <c r="D5" s="80"/>
      <c r="E5" s="80"/>
      <c r="F5" s="80"/>
      <c r="G5" s="80"/>
    </row>
    <row r="6" spans="1:7" ht="15" customHeight="1">
      <c r="A6" s="80"/>
      <c r="B6" s="80"/>
      <c r="C6" s="80"/>
      <c r="D6" s="80"/>
      <c r="E6" s="80"/>
      <c r="F6" s="80"/>
      <c r="G6" s="80"/>
    </row>
    <row r="7" spans="1:7" ht="15" customHeight="1">
      <c r="A7" s="80"/>
      <c r="B7" s="80"/>
      <c r="C7" s="80"/>
      <c r="D7" s="80"/>
      <c r="E7" s="80"/>
      <c r="F7" s="80"/>
      <c r="G7" s="80"/>
    </row>
    <row r="8" spans="1:7" ht="15" customHeight="1">
      <c r="A8" s="80"/>
      <c r="B8" s="83"/>
      <c r="C8" s="84"/>
      <c r="D8" s="80"/>
      <c r="E8" s="84"/>
      <c r="F8" s="84"/>
      <c r="G8" s="84"/>
    </row>
    <row r="9" spans="1:7" ht="12" customHeight="1">
      <c r="A9" s="85"/>
      <c r="B9" s="1" t="s">
        <v>0</v>
      </c>
      <c r="C9" s="86" t="s">
        <v>75</v>
      </c>
      <c r="D9" s="87"/>
      <c r="E9" s="203" t="s">
        <v>1</v>
      </c>
      <c r="F9" s="204"/>
      <c r="G9" s="88"/>
    </row>
    <row r="10" spans="1:7" ht="38.25" customHeight="1">
      <c r="A10" s="85"/>
      <c r="B10" s="2" t="s">
        <v>2</v>
      </c>
      <c r="C10" s="3" t="s">
        <v>129</v>
      </c>
      <c r="D10" s="89"/>
      <c r="E10" s="205" t="s">
        <v>3</v>
      </c>
      <c r="F10" s="206"/>
      <c r="G10" s="90" t="s">
        <v>130</v>
      </c>
    </row>
    <row r="11" spans="1:7" ht="18" customHeight="1">
      <c r="A11" s="85"/>
      <c r="B11" s="2" t="s">
        <v>4</v>
      </c>
      <c r="C11" s="90" t="s">
        <v>5</v>
      </c>
      <c r="D11" s="89"/>
      <c r="E11" s="205" t="s">
        <v>163</v>
      </c>
      <c r="F11" s="206"/>
      <c r="G11" s="189">
        <v>120000</v>
      </c>
    </row>
    <row r="12" spans="1:7" ht="11.25" customHeight="1">
      <c r="A12" s="85"/>
      <c r="B12" s="2" t="s">
        <v>6</v>
      </c>
      <c r="C12" s="91" t="s">
        <v>64</v>
      </c>
      <c r="D12" s="89"/>
      <c r="E12" s="92" t="s">
        <v>7</v>
      </c>
      <c r="F12" s="93"/>
      <c r="G12" s="94">
        <f>G56</f>
        <v>6168000</v>
      </c>
    </row>
    <row r="13" spans="1:7" ht="11.25" customHeight="1">
      <c r="A13" s="85"/>
      <c r="B13" s="2" t="s">
        <v>8</v>
      </c>
      <c r="C13" s="90" t="s">
        <v>65</v>
      </c>
      <c r="D13" s="89"/>
      <c r="E13" s="205" t="s">
        <v>9</v>
      </c>
      <c r="F13" s="206"/>
      <c r="G13" s="90" t="s">
        <v>67</v>
      </c>
    </row>
    <row r="14" spans="1:7" ht="13.5" customHeight="1">
      <c r="A14" s="85"/>
      <c r="B14" s="2" t="s">
        <v>10</v>
      </c>
      <c r="C14" s="90" t="s">
        <v>66</v>
      </c>
      <c r="D14" s="89"/>
      <c r="E14" s="205" t="s">
        <v>11</v>
      </c>
      <c r="F14" s="206"/>
      <c r="G14" s="90" t="s">
        <v>131</v>
      </c>
    </row>
    <row r="15" spans="1:7" ht="25.5" customHeight="1">
      <c r="A15" s="85"/>
      <c r="B15" s="2" t="s">
        <v>12</v>
      </c>
      <c r="C15" s="95" t="s">
        <v>162</v>
      </c>
      <c r="D15" s="89"/>
      <c r="E15" s="207" t="s">
        <v>13</v>
      </c>
      <c r="F15" s="208"/>
      <c r="G15" s="91" t="s">
        <v>68</v>
      </c>
    </row>
    <row r="16" spans="1:7" ht="12" customHeight="1">
      <c r="A16" s="80"/>
      <c r="B16" s="96"/>
      <c r="C16" s="97"/>
      <c r="D16" s="6"/>
      <c r="E16" s="98"/>
      <c r="F16" s="98"/>
      <c r="G16" s="99"/>
    </row>
    <row r="17" spans="1:7" ht="12" customHeight="1">
      <c r="A17" s="100"/>
      <c r="B17" s="209" t="s">
        <v>69</v>
      </c>
      <c r="C17" s="210"/>
      <c r="D17" s="210"/>
      <c r="E17" s="210"/>
      <c r="F17" s="210"/>
      <c r="G17" s="210"/>
    </row>
    <row r="18" spans="1:7" ht="12" customHeight="1">
      <c r="A18" s="80"/>
      <c r="B18" s="101"/>
      <c r="C18" s="102"/>
      <c r="D18" s="102"/>
      <c r="E18" s="102"/>
      <c r="F18" s="103"/>
      <c r="G18" s="103"/>
    </row>
    <row r="19" spans="1:7" ht="12" customHeight="1">
      <c r="A19" s="85"/>
      <c r="B19" s="4" t="s">
        <v>14</v>
      </c>
      <c r="C19" s="5"/>
      <c r="D19" s="6"/>
      <c r="E19" s="6"/>
      <c r="F19" s="6"/>
      <c r="G19" s="6"/>
    </row>
    <row r="20" spans="1:7" ht="24" customHeight="1">
      <c r="A20" s="100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>
      <c r="A21" s="100"/>
      <c r="B21" s="130" t="s">
        <v>70</v>
      </c>
      <c r="C21" s="133" t="s">
        <v>21</v>
      </c>
      <c r="D21" s="134">
        <v>1.5</v>
      </c>
      <c r="E21" s="134" t="s">
        <v>26</v>
      </c>
      <c r="F21" s="135">
        <v>30000</v>
      </c>
      <c r="G21" s="94">
        <f>(D21*F21)</f>
        <v>45000</v>
      </c>
    </row>
    <row r="22" spans="1:7" ht="12.75" customHeight="1">
      <c r="A22" s="100"/>
      <c r="B22" s="130" t="s">
        <v>71</v>
      </c>
      <c r="C22" s="133" t="s">
        <v>21</v>
      </c>
      <c r="D22" s="134">
        <v>1.5</v>
      </c>
      <c r="E22" s="134" t="s">
        <v>76</v>
      </c>
      <c r="F22" s="135">
        <v>30000</v>
      </c>
      <c r="G22" s="94">
        <f t="shared" ref="G22:G25" si="0">(D22*F22)</f>
        <v>45000</v>
      </c>
    </row>
    <row r="23" spans="1:7" ht="24" customHeight="1">
      <c r="A23" s="100"/>
      <c r="B23" s="131" t="s">
        <v>72</v>
      </c>
      <c r="C23" s="133" t="s">
        <v>21</v>
      </c>
      <c r="D23" s="134">
        <v>3</v>
      </c>
      <c r="E23" s="134" t="s">
        <v>77</v>
      </c>
      <c r="F23" s="135">
        <v>30000</v>
      </c>
      <c r="G23" s="94">
        <f t="shared" si="0"/>
        <v>90000</v>
      </c>
    </row>
    <row r="24" spans="1:7" ht="25.5" customHeight="1">
      <c r="A24" s="100"/>
      <c r="B24" s="130" t="s">
        <v>73</v>
      </c>
      <c r="C24" s="133" t="s">
        <v>21</v>
      </c>
      <c r="D24" s="134">
        <v>3</v>
      </c>
      <c r="E24" s="134" t="s">
        <v>78</v>
      </c>
      <c r="F24" s="135">
        <v>30000</v>
      </c>
      <c r="G24" s="94">
        <f t="shared" si="0"/>
        <v>90000</v>
      </c>
    </row>
    <row r="25" spans="1:7" ht="12.75" customHeight="1">
      <c r="A25" s="100"/>
      <c r="B25" s="132" t="s">
        <v>74</v>
      </c>
      <c r="C25" s="133" t="s">
        <v>75</v>
      </c>
      <c r="D25" s="136">
        <v>40</v>
      </c>
      <c r="E25" s="134" t="s">
        <v>79</v>
      </c>
      <c r="F25" s="135">
        <v>1500</v>
      </c>
      <c r="G25" s="94">
        <f t="shared" si="0"/>
        <v>60000</v>
      </c>
    </row>
    <row r="26" spans="1:7" ht="12.75" customHeight="1">
      <c r="A26" s="100"/>
      <c r="B26" s="8" t="s">
        <v>22</v>
      </c>
      <c r="C26" s="9"/>
      <c r="D26" s="9"/>
      <c r="E26" s="9"/>
      <c r="F26" s="10"/>
      <c r="G26" s="11">
        <f>SUM(G21:G25)</f>
        <v>330000</v>
      </c>
    </row>
    <row r="27" spans="1:7" ht="12" customHeight="1">
      <c r="A27" s="80"/>
      <c r="B27" s="101"/>
      <c r="C27" s="103"/>
      <c r="D27" s="103"/>
      <c r="E27" s="103"/>
      <c r="F27" s="105"/>
      <c r="G27" s="105"/>
    </row>
    <row r="28" spans="1:7" ht="12" customHeight="1">
      <c r="A28" s="85"/>
      <c r="B28" s="12" t="s">
        <v>23</v>
      </c>
      <c r="C28" s="13"/>
      <c r="D28" s="14"/>
      <c r="E28" s="14"/>
      <c r="F28" s="15"/>
      <c r="G28" s="15"/>
    </row>
    <row r="29" spans="1:7" ht="24" customHeight="1">
      <c r="A29" s="85"/>
      <c r="B29" s="16" t="s">
        <v>15</v>
      </c>
      <c r="C29" s="17" t="s">
        <v>16</v>
      </c>
      <c r="D29" s="17" t="s">
        <v>17</v>
      </c>
      <c r="E29" s="16" t="s">
        <v>18</v>
      </c>
      <c r="F29" s="17" t="s">
        <v>19</v>
      </c>
      <c r="G29" s="16" t="s">
        <v>20</v>
      </c>
    </row>
    <row r="30" spans="1:7" ht="12" customHeight="1">
      <c r="A30" s="85"/>
      <c r="B30" s="18"/>
      <c r="C30" s="19" t="s">
        <v>63</v>
      </c>
      <c r="D30" s="19"/>
      <c r="E30" s="19"/>
      <c r="F30" s="18"/>
      <c r="G30" s="18"/>
    </row>
    <row r="31" spans="1:7" ht="12" customHeight="1">
      <c r="A31" s="85"/>
      <c r="B31" s="20" t="s">
        <v>24</v>
      </c>
      <c r="C31" s="21"/>
      <c r="D31" s="21"/>
      <c r="E31" s="21"/>
      <c r="F31" s="22"/>
      <c r="G31" s="22"/>
    </row>
    <row r="32" spans="1:7" ht="12" customHeight="1">
      <c r="A32" s="80"/>
      <c r="B32" s="106"/>
      <c r="C32" s="107"/>
      <c r="D32" s="107"/>
      <c r="E32" s="107"/>
      <c r="F32" s="108"/>
      <c r="G32" s="108"/>
    </row>
    <row r="33" spans="1:11" ht="12" customHeight="1">
      <c r="A33" s="85"/>
      <c r="B33" s="12" t="s">
        <v>25</v>
      </c>
      <c r="C33" s="13"/>
      <c r="D33" s="14"/>
      <c r="E33" s="14"/>
      <c r="F33" s="15"/>
      <c r="G33" s="15"/>
    </row>
    <row r="34" spans="1:11" ht="24" customHeight="1">
      <c r="A34" s="85"/>
      <c r="B34" s="23" t="s">
        <v>15</v>
      </c>
      <c r="C34" s="23" t="s">
        <v>16</v>
      </c>
      <c r="D34" s="23" t="s">
        <v>17</v>
      </c>
      <c r="E34" s="23" t="s">
        <v>18</v>
      </c>
      <c r="F34" s="24" t="s">
        <v>19</v>
      </c>
      <c r="G34" s="23" t="s">
        <v>20</v>
      </c>
    </row>
    <row r="35" spans="1:11" ht="12.75" customHeight="1">
      <c r="A35" s="85"/>
      <c r="B35" s="25" t="s">
        <v>27</v>
      </c>
      <c r="C35" s="26"/>
      <c r="D35" s="26"/>
      <c r="E35" s="26"/>
      <c r="F35" s="27"/>
      <c r="G35" s="28">
        <v>0</v>
      </c>
    </row>
    <row r="36" spans="1:11" ht="12" customHeight="1">
      <c r="A36" s="80"/>
      <c r="B36" s="106"/>
      <c r="C36" s="107"/>
      <c r="D36" s="107"/>
      <c r="E36" s="107"/>
      <c r="F36" s="108"/>
      <c r="G36" s="108"/>
    </row>
    <row r="37" spans="1:11" ht="12" customHeight="1">
      <c r="A37" s="85"/>
      <c r="B37" s="12" t="s">
        <v>28</v>
      </c>
      <c r="C37" s="13"/>
      <c r="D37" s="14"/>
      <c r="E37" s="14"/>
      <c r="F37" s="15"/>
      <c r="G37" s="15"/>
    </row>
    <row r="38" spans="1:11" ht="24" customHeight="1">
      <c r="A38" s="85"/>
      <c r="B38" s="24" t="s">
        <v>29</v>
      </c>
      <c r="C38" s="24" t="s">
        <v>30</v>
      </c>
      <c r="D38" s="24" t="s">
        <v>31</v>
      </c>
      <c r="E38" s="24" t="s">
        <v>18</v>
      </c>
      <c r="F38" s="24" t="s">
        <v>19</v>
      </c>
      <c r="G38" s="24" t="s">
        <v>20</v>
      </c>
      <c r="K38" s="109"/>
    </row>
    <row r="39" spans="1:11" ht="12.75" customHeight="1">
      <c r="A39" s="100"/>
      <c r="B39" s="137" t="s">
        <v>80</v>
      </c>
      <c r="C39" s="138"/>
      <c r="D39" s="138"/>
      <c r="E39" s="138"/>
      <c r="F39" s="139"/>
      <c r="G39" s="29"/>
      <c r="K39" s="109"/>
    </row>
    <row r="40" spans="1:11" ht="12.75" customHeight="1">
      <c r="A40" s="100"/>
      <c r="B40" s="140" t="s">
        <v>81</v>
      </c>
      <c r="C40" s="134" t="s">
        <v>86</v>
      </c>
      <c r="D40" s="134">
        <v>1</v>
      </c>
      <c r="E40" s="134" t="s">
        <v>90</v>
      </c>
      <c r="F40" s="141">
        <v>19944</v>
      </c>
      <c r="G40" s="111">
        <f>(D40*F40)</f>
        <v>19944</v>
      </c>
    </row>
    <row r="41" spans="1:11" ht="12.75" customHeight="1">
      <c r="A41" s="100"/>
      <c r="B41" s="140" t="s">
        <v>82</v>
      </c>
      <c r="C41" s="134" t="s">
        <v>87</v>
      </c>
      <c r="D41" s="134">
        <v>1</v>
      </c>
      <c r="E41" s="134" t="s">
        <v>90</v>
      </c>
      <c r="F41" s="141">
        <v>6921</v>
      </c>
      <c r="G41" s="111">
        <f>(D41*F41)</f>
        <v>6921</v>
      </c>
    </row>
    <row r="42" spans="1:11" ht="12.75" customHeight="1">
      <c r="A42" s="100"/>
      <c r="B42" s="142" t="s">
        <v>83</v>
      </c>
      <c r="C42" s="143"/>
      <c r="D42" s="143"/>
      <c r="E42" s="144"/>
      <c r="F42" s="139"/>
      <c r="G42" s="111"/>
    </row>
    <row r="43" spans="1:11" ht="12.75" customHeight="1">
      <c r="A43" s="100"/>
      <c r="B43" s="140" t="s">
        <v>84</v>
      </c>
      <c r="C43" s="145" t="s">
        <v>88</v>
      </c>
      <c r="D43" s="146">
        <v>25</v>
      </c>
      <c r="E43" s="134" t="s">
        <v>91</v>
      </c>
      <c r="F43" s="141">
        <v>5500</v>
      </c>
      <c r="G43" s="111">
        <f>(D43*F43)</f>
        <v>137500</v>
      </c>
    </row>
    <row r="44" spans="1:11" ht="12.75" customHeight="1">
      <c r="A44" s="100"/>
      <c r="B44" s="140" t="s">
        <v>85</v>
      </c>
      <c r="C44" s="145" t="s">
        <v>89</v>
      </c>
      <c r="D44" s="146">
        <v>22</v>
      </c>
      <c r="E44" s="134" t="s">
        <v>91</v>
      </c>
      <c r="F44" s="141">
        <v>11900</v>
      </c>
      <c r="G44" s="111">
        <f>(D44*F44)</f>
        <v>261800</v>
      </c>
    </row>
    <row r="45" spans="1:11" ht="12.75" customHeight="1">
      <c r="A45" s="100"/>
      <c r="B45" s="30" t="s">
        <v>32</v>
      </c>
      <c r="C45" s="31"/>
      <c r="D45" s="31"/>
      <c r="E45" s="31"/>
      <c r="F45" s="32"/>
      <c r="G45" s="33">
        <f>SUM(G39:G44)</f>
        <v>426165</v>
      </c>
    </row>
    <row r="46" spans="1:11" ht="12.75" customHeight="1">
      <c r="A46" s="100"/>
      <c r="B46" s="106"/>
      <c r="C46" s="107"/>
      <c r="D46" s="107"/>
      <c r="E46" s="113"/>
      <c r="F46" s="108"/>
      <c r="G46" s="108"/>
    </row>
    <row r="47" spans="1:11" ht="12.75" customHeight="1">
      <c r="A47" s="100"/>
      <c r="B47" s="12" t="s">
        <v>33</v>
      </c>
      <c r="C47" s="13"/>
      <c r="D47" s="14"/>
      <c r="E47" s="14"/>
      <c r="F47" s="15"/>
      <c r="G47" s="15"/>
    </row>
    <row r="48" spans="1:11" ht="30.6" customHeight="1">
      <c r="A48" s="100"/>
      <c r="B48" s="23" t="s">
        <v>34</v>
      </c>
      <c r="C48" s="24" t="s">
        <v>164</v>
      </c>
      <c r="D48" s="24" t="s">
        <v>167</v>
      </c>
      <c r="E48" s="23" t="s">
        <v>18</v>
      </c>
      <c r="F48" s="24" t="s">
        <v>169</v>
      </c>
      <c r="G48" s="23" t="s">
        <v>20</v>
      </c>
    </row>
    <row r="49" spans="1:7" ht="25.5" customHeight="1">
      <c r="A49" s="85"/>
      <c r="B49" s="104" t="s">
        <v>165</v>
      </c>
      <c r="C49" s="110" t="s">
        <v>166</v>
      </c>
      <c r="D49" s="111">
        <v>3</v>
      </c>
      <c r="E49" s="3" t="s">
        <v>168</v>
      </c>
      <c r="F49" s="114">
        <v>106667</v>
      </c>
      <c r="G49" s="111">
        <f>(D49*F49)</f>
        <v>320001</v>
      </c>
    </row>
    <row r="50" spans="1:7" ht="12" customHeight="1">
      <c r="A50" s="80"/>
      <c r="B50" s="115" t="s">
        <v>35</v>
      </c>
      <c r="C50" s="112"/>
      <c r="D50" s="111"/>
      <c r="E50" s="116"/>
      <c r="F50" s="114"/>
      <c r="G50" s="111"/>
    </row>
    <row r="51" spans="1:7" ht="12" customHeight="1">
      <c r="A51" s="85"/>
      <c r="B51" s="34" t="s">
        <v>36</v>
      </c>
      <c r="C51" s="35"/>
      <c r="D51" s="35"/>
      <c r="E51" s="35"/>
      <c r="F51" s="36"/>
      <c r="G51" s="37">
        <f>SUM(G49)</f>
        <v>320001</v>
      </c>
    </row>
    <row r="52" spans="1:7" ht="24" customHeight="1">
      <c r="A52" s="85"/>
      <c r="B52" s="117"/>
      <c r="C52" s="117"/>
      <c r="D52" s="117"/>
      <c r="E52" s="117"/>
      <c r="F52" s="118"/>
      <c r="G52" s="118"/>
    </row>
    <row r="53" spans="1:7" ht="12.75" customHeight="1">
      <c r="A53" s="100"/>
      <c r="B53" s="50" t="s">
        <v>37</v>
      </c>
      <c r="C53" s="51"/>
      <c r="D53" s="51"/>
      <c r="E53" s="51"/>
      <c r="F53" s="51"/>
      <c r="G53" s="52">
        <f>G26+G35+G45+G51</f>
        <v>1076166</v>
      </c>
    </row>
    <row r="54" spans="1:7" ht="19.5" customHeight="1">
      <c r="A54" s="100"/>
      <c r="B54" s="53" t="s">
        <v>38</v>
      </c>
      <c r="C54" s="39"/>
      <c r="D54" s="39"/>
      <c r="E54" s="39"/>
      <c r="F54" s="39"/>
      <c r="G54" s="54">
        <f>G53*0.05</f>
        <v>53808.3</v>
      </c>
    </row>
    <row r="55" spans="1:7" ht="13.5" customHeight="1">
      <c r="A55" s="85"/>
      <c r="B55" s="55" t="s">
        <v>39</v>
      </c>
      <c r="C55" s="38"/>
      <c r="D55" s="38"/>
      <c r="E55" s="38"/>
      <c r="F55" s="38"/>
      <c r="G55" s="56">
        <f>G54+G53</f>
        <v>1129974.3</v>
      </c>
    </row>
    <row r="56" spans="1:7" ht="12" customHeight="1">
      <c r="A56" s="80"/>
      <c r="B56" s="53" t="s">
        <v>40</v>
      </c>
      <c r="C56" s="39"/>
      <c r="D56" s="39"/>
      <c r="E56" s="39"/>
      <c r="F56" s="39"/>
      <c r="G56" s="54">
        <f>F93</f>
        <v>6168000</v>
      </c>
    </row>
    <row r="57" spans="1:7" ht="12" customHeight="1">
      <c r="A57" s="119"/>
      <c r="B57" s="57" t="s">
        <v>41</v>
      </c>
      <c r="C57" s="58"/>
      <c r="D57" s="58"/>
      <c r="E57" s="58"/>
      <c r="F57" s="58"/>
      <c r="G57" s="59">
        <f>G56-G55</f>
        <v>5038025.7</v>
      </c>
    </row>
    <row r="58" spans="1:7" ht="12" customHeight="1">
      <c r="A58" s="119"/>
      <c r="B58" s="48" t="s">
        <v>42</v>
      </c>
      <c r="C58" s="49"/>
      <c r="D58" s="49"/>
      <c r="E58" s="49"/>
      <c r="F58" s="49"/>
      <c r="G58" s="46"/>
    </row>
    <row r="59" spans="1:7" ht="12" customHeight="1" thickBot="1">
      <c r="A59" s="119"/>
      <c r="B59" s="60"/>
      <c r="C59" s="49"/>
      <c r="D59" s="49"/>
      <c r="E59" s="49"/>
      <c r="F59" s="49"/>
      <c r="G59" s="46"/>
    </row>
    <row r="60" spans="1:7" ht="12" customHeight="1">
      <c r="A60" s="119"/>
      <c r="B60" s="69" t="s">
        <v>43</v>
      </c>
      <c r="C60" s="120"/>
      <c r="D60" s="120"/>
      <c r="E60" s="120"/>
      <c r="F60" s="121"/>
      <c r="G60" s="46"/>
    </row>
    <row r="61" spans="1:7" ht="12" customHeight="1">
      <c r="A61" s="119"/>
      <c r="B61" s="70" t="s">
        <v>44</v>
      </c>
      <c r="C61" s="67"/>
      <c r="D61" s="67"/>
      <c r="E61" s="67"/>
      <c r="F61" s="122"/>
      <c r="G61" s="46"/>
    </row>
    <row r="62" spans="1:7" ht="12" customHeight="1">
      <c r="A62" s="119"/>
      <c r="B62" s="70" t="s">
        <v>45</v>
      </c>
      <c r="C62" s="67"/>
      <c r="D62" s="67"/>
      <c r="E62" s="67"/>
      <c r="F62" s="122"/>
      <c r="G62" s="46"/>
    </row>
    <row r="63" spans="1:7" ht="12.75" customHeight="1">
      <c r="A63" s="119"/>
      <c r="B63" s="70" t="s">
        <v>46</v>
      </c>
      <c r="C63" s="67"/>
      <c r="D63" s="67"/>
      <c r="E63" s="67"/>
      <c r="F63" s="122"/>
      <c r="G63" s="46"/>
    </row>
    <row r="64" spans="1:7" ht="12" customHeight="1">
      <c r="A64" s="119"/>
      <c r="B64" s="70" t="s">
        <v>47</v>
      </c>
      <c r="C64" s="67"/>
      <c r="D64" s="67"/>
      <c r="E64" s="67"/>
      <c r="F64" s="122"/>
      <c r="G64" s="46"/>
    </row>
    <row r="65" spans="1:7" ht="12" customHeight="1">
      <c r="A65" s="119"/>
      <c r="B65" s="70" t="s">
        <v>48</v>
      </c>
      <c r="C65" s="67"/>
      <c r="D65" s="67"/>
      <c r="E65" s="67"/>
      <c r="F65" s="122"/>
      <c r="G65" s="46"/>
    </row>
    <row r="66" spans="1:7" ht="12" customHeight="1">
      <c r="A66" s="119"/>
      <c r="B66" s="70" t="s">
        <v>49</v>
      </c>
      <c r="C66" s="67"/>
      <c r="D66" s="67"/>
      <c r="E66" s="67"/>
      <c r="F66" s="122"/>
      <c r="G66" s="46"/>
    </row>
    <row r="67" spans="1:7" ht="12" customHeight="1">
      <c r="A67" s="119"/>
      <c r="B67" s="149" t="s">
        <v>93</v>
      </c>
      <c r="C67" s="67"/>
      <c r="D67" s="147"/>
      <c r="E67" s="67"/>
      <c r="F67" s="122"/>
      <c r="G67" s="46"/>
    </row>
    <row r="68" spans="1:7" ht="12" customHeight="1">
      <c r="A68" s="119"/>
      <c r="B68" s="150" t="s">
        <v>92</v>
      </c>
      <c r="C68" s="67"/>
      <c r="D68" s="147"/>
      <c r="E68" s="67"/>
      <c r="F68" s="122"/>
      <c r="G68" s="46"/>
    </row>
    <row r="69" spans="1:7" ht="12" customHeight="1" thickBot="1">
      <c r="A69" s="119"/>
      <c r="B69" s="151" t="s">
        <v>94</v>
      </c>
      <c r="C69" s="123"/>
      <c r="D69" s="148"/>
      <c r="E69" s="123"/>
      <c r="F69" s="124"/>
      <c r="G69" s="46"/>
    </row>
    <row r="70" spans="1:7" ht="12" customHeight="1">
      <c r="A70" s="119"/>
      <c r="B70" s="67"/>
      <c r="C70" s="67"/>
      <c r="D70" s="67"/>
      <c r="E70" s="67"/>
      <c r="F70" s="67"/>
      <c r="G70" s="46"/>
    </row>
    <row r="71" spans="1:7" ht="12" customHeight="1" thickBot="1">
      <c r="A71" s="119"/>
      <c r="B71" s="212" t="s">
        <v>50</v>
      </c>
      <c r="C71" s="213"/>
      <c r="D71" s="125"/>
      <c r="E71" s="126"/>
      <c r="F71" s="126"/>
      <c r="G71" s="46"/>
    </row>
    <row r="72" spans="1:7" ht="12" customHeight="1">
      <c r="A72" s="119"/>
      <c r="B72" s="62" t="s">
        <v>34</v>
      </c>
      <c r="C72" s="40" t="s">
        <v>51</v>
      </c>
      <c r="D72" s="127" t="s">
        <v>52</v>
      </c>
      <c r="E72" s="126"/>
      <c r="F72" s="126"/>
      <c r="G72" s="46"/>
    </row>
    <row r="73" spans="1:7" ht="12.75" customHeight="1">
      <c r="A73" s="119"/>
      <c r="B73" s="63" t="s">
        <v>53</v>
      </c>
      <c r="C73" s="41">
        <f>G26</f>
        <v>330000</v>
      </c>
      <c r="D73" s="128">
        <f>(C73/C79)</f>
        <v>0.29204204024817199</v>
      </c>
      <c r="E73" s="126"/>
      <c r="F73" s="126"/>
      <c r="G73" s="46"/>
    </row>
    <row r="74" spans="1:7" ht="12.75" customHeight="1">
      <c r="A74" s="119"/>
      <c r="B74" s="63" t="s">
        <v>54</v>
      </c>
      <c r="C74" s="42">
        <f>G31</f>
        <v>0</v>
      </c>
      <c r="D74" s="128">
        <v>0</v>
      </c>
      <c r="E74" s="126"/>
      <c r="F74" s="126"/>
      <c r="G74" s="46"/>
    </row>
    <row r="75" spans="1:7" ht="15" customHeight="1">
      <c r="A75" s="119"/>
      <c r="B75" s="63" t="s">
        <v>55</v>
      </c>
      <c r="C75" s="41">
        <f>G35</f>
        <v>0</v>
      </c>
      <c r="D75" s="128">
        <f>(C75/C79)</f>
        <v>0</v>
      </c>
      <c r="E75" s="126"/>
      <c r="F75" s="126"/>
      <c r="G75" s="46"/>
    </row>
    <row r="76" spans="1:7" ht="12" customHeight="1">
      <c r="A76" s="119"/>
      <c r="B76" s="63" t="s">
        <v>29</v>
      </c>
      <c r="C76" s="41">
        <f>G45</f>
        <v>426165</v>
      </c>
      <c r="D76" s="128">
        <f>(C76/C79)</f>
        <v>0.37714574570412795</v>
      </c>
      <c r="E76" s="126"/>
      <c r="F76" s="126"/>
      <c r="G76" s="46"/>
    </row>
    <row r="77" spans="1:7" ht="12" customHeight="1">
      <c r="A77" s="119"/>
      <c r="B77" s="63" t="s">
        <v>56</v>
      </c>
      <c r="C77" s="43">
        <f>G51</f>
        <v>320001</v>
      </c>
      <c r="D77" s="128">
        <f>(C77/C79)</f>
        <v>0.28319316642865239</v>
      </c>
      <c r="E77" s="45"/>
      <c r="F77" s="45"/>
      <c r="G77" s="46"/>
    </row>
    <row r="78" spans="1:7" ht="12" customHeight="1">
      <c r="A78" s="119"/>
      <c r="B78" s="63" t="s">
        <v>57</v>
      </c>
      <c r="C78" s="43">
        <f>G54</f>
        <v>53808.3</v>
      </c>
      <c r="D78" s="128">
        <f>(C78/C79)</f>
        <v>4.7619047619047616E-2</v>
      </c>
      <c r="E78" s="45"/>
      <c r="F78" s="45"/>
      <c r="G78" s="46"/>
    </row>
    <row r="79" spans="1:7" ht="12" customHeight="1" thickBot="1">
      <c r="A79" s="119"/>
      <c r="B79" s="64" t="s">
        <v>58</v>
      </c>
      <c r="C79" s="65">
        <f>SUM(C73:C78)</f>
        <v>1129974.3</v>
      </c>
      <c r="D79" s="66">
        <f>SUM(D73:D78)</f>
        <v>1</v>
      </c>
      <c r="E79" s="45"/>
      <c r="F79" s="45"/>
      <c r="G79" s="46"/>
    </row>
    <row r="80" spans="1:7" ht="12" customHeight="1">
      <c r="A80" s="119"/>
      <c r="B80" s="60"/>
      <c r="C80" s="49"/>
      <c r="D80" s="49"/>
      <c r="E80" s="49"/>
      <c r="F80" s="49"/>
      <c r="G80" s="46"/>
    </row>
    <row r="81" spans="1:7" ht="12" customHeight="1">
      <c r="A81" s="119"/>
      <c r="B81" s="61"/>
      <c r="C81" s="49"/>
      <c r="D81" s="49"/>
      <c r="E81" s="49"/>
      <c r="F81" s="49"/>
      <c r="G81" s="46"/>
    </row>
    <row r="82" spans="1:7" ht="12" customHeight="1" thickBot="1">
      <c r="A82" s="119"/>
      <c r="B82" s="72"/>
      <c r="C82" s="73" t="s">
        <v>59</v>
      </c>
      <c r="D82" s="74"/>
      <c r="E82" s="75"/>
      <c r="F82" s="44"/>
      <c r="G82" s="46"/>
    </row>
    <row r="83" spans="1:7" ht="12.75" customHeight="1">
      <c r="A83" s="119"/>
      <c r="B83" s="76" t="s">
        <v>60</v>
      </c>
      <c r="C83" s="77"/>
      <c r="D83" s="77"/>
      <c r="E83" s="78"/>
      <c r="F83" s="71"/>
      <c r="G83" s="47"/>
    </row>
    <row r="84" spans="1:7" ht="12" customHeight="1" thickBot="1">
      <c r="A84" s="119"/>
      <c r="B84" s="64" t="s">
        <v>61</v>
      </c>
      <c r="C84" s="65"/>
      <c r="D84" s="65"/>
      <c r="E84" s="79"/>
      <c r="F84" s="71"/>
      <c r="G84" s="47"/>
    </row>
    <row r="85" spans="1:7" ht="12.75" customHeight="1">
      <c r="A85" s="119"/>
      <c r="B85" s="68" t="s">
        <v>62</v>
      </c>
      <c r="C85" s="67"/>
      <c r="D85" s="67"/>
      <c r="E85" s="67"/>
      <c r="F85" s="67"/>
      <c r="G85" s="67"/>
    </row>
    <row r="86" spans="1:7" ht="12" customHeight="1">
      <c r="A86" s="129"/>
    </row>
    <row r="87" spans="1:7" ht="12" customHeight="1">
      <c r="A87"/>
      <c r="B87"/>
      <c r="C87"/>
      <c r="D87"/>
      <c r="E87"/>
      <c r="F87"/>
      <c r="G87"/>
    </row>
    <row r="88" spans="1:7" ht="12.75" customHeight="1">
      <c r="A88"/>
      <c r="B88" s="154" t="s">
        <v>95</v>
      </c>
      <c r="C88" s="155" t="s">
        <v>31</v>
      </c>
      <c r="D88" s="154" t="s">
        <v>96</v>
      </c>
      <c r="E88" s="154" t="s">
        <v>19</v>
      </c>
      <c r="F88" s="154" t="s">
        <v>20</v>
      </c>
      <c r="G88"/>
    </row>
    <row r="89" spans="1:7" ht="15.6" customHeight="1">
      <c r="A89"/>
      <c r="B89" s="158" t="s">
        <v>97</v>
      </c>
      <c r="C89" s="159">
        <v>38</v>
      </c>
      <c r="D89" s="160" t="s">
        <v>128</v>
      </c>
      <c r="E89" s="161">
        <v>120000</v>
      </c>
      <c r="F89" s="162">
        <f>+E89*C89</f>
        <v>4560000</v>
      </c>
      <c r="G89"/>
    </row>
    <row r="90" spans="1:7" ht="11.25" customHeight="1">
      <c r="A90"/>
      <c r="B90" s="158" t="s">
        <v>98</v>
      </c>
      <c r="C90" s="159">
        <v>7</v>
      </c>
      <c r="D90" s="160" t="s">
        <v>128</v>
      </c>
      <c r="E90" s="161">
        <v>120000</v>
      </c>
      <c r="F90" s="162">
        <f>+E90*C90</f>
        <v>840000</v>
      </c>
      <c r="G90"/>
    </row>
    <row r="91" spans="1:7" ht="11.25" customHeight="1">
      <c r="A91"/>
      <c r="B91" s="158" t="s">
        <v>99</v>
      </c>
      <c r="C91" s="163">
        <v>8</v>
      </c>
      <c r="D91" s="160" t="s">
        <v>100</v>
      </c>
      <c r="E91" s="161">
        <v>80000</v>
      </c>
      <c r="F91" s="162">
        <f>+E91*C91</f>
        <v>640000</v>
      </c>
      <c r="G91"/>
    </row>
    <row r="92" spans="1:7" ht="11.25" customHeight="1">
      <c r="A92"/>
      <c r="B92" s="158" t="s">
        <v>101</v>
      </c>
      <c r="C92" s="163">
        <v>80</v>
      </c>
      <c r="D92" s="160" t="s">
        <v>102</v>
      </c>
      <c r="E92" s="161">
        <v>1600</v>
      </c>
      <c r="F92" s="162">
        <f>+E92*C92</f>
        <v>128000</v>
      </c>
      <c r="G92"/>
    </row>
    <row r="93" spans="1:7" ht="11.25" customHeight="1">
      <c r="A93"/>
      <c r="B93" s="156" t="s">
        <v>103</v>
      </c>
      <c r="C93" s="156"/>
      <c r="D93" s="156"/>
      <c r="E93" s="156"/>
      <c r="F93" s="157">
        <f>SUM(F89:F92)</f>
        <v>6168000</v>
      </c>
      <c r="G93"/>
    </row>
    <row r="94" spans="1:7" ht="11.25" customHeight="1">
      <c r="A94"/>
      <c r="B94" s="202" t="s">
        <v>164</v>
      </c>
      <c r="C94" s="201">
        <f>+C89+C90+C91</f>
        <v>53</v>
      </c>
      <c r="D94"/>
      <c r="E94" s="153"/>
      <c r="F94" s="153"/>
      <c r="G94"/>
    </row>
    <row r="95" spans="1:7" ht="11.25" customHeight="1" thickBot="1">
      <c r="A95" s="164"/>
      <c r="B95" s="211" t="s">
        <v>104</v>
      </c>
      <c r="C95" s="211"/>
      <c r="D95" s="211"/>
      <c r="E95" s="164"/>
    </row>
    <row r="96" spans="1:7" ht="11.25" customHeight="1" thickBot="1">
      <c r="A96" s="164"/>
      <c r="B96" s="181" t="s">
        <v>105</v>
      </c>
      <c r="C96" s="182"/>
      <c r="D96" s="183" t="s">
        <v>106</v>
      </c>
      <c r="E96" s="164"/>
    </row>
    <row r="97" spans="1:5" ht="11.25" customHeight="1" thickBot="1">
      <c r="A97" s="164"/>
      <c r="B97" s="184" t="s">
        <v>107</v>
      </c>
      <c r="C97" s="185" t="s">
        <v>108</v>
      </c>
      <c r="D97" s="186"/>
      <c r="E97" s="164"/>
    </row>
    <row r="98" spans="1:5" ht="11.25" customHeight="1">
      <c r="A98" s="164"/>
      <c r="B98" s="168" t="s">
        <v>109</v>
      </c>
      <c r="C98" s="169">
        <v>40</v>
      </c>
      <c r="D98" s="169">
        <v>40</v>
      </c>
      <c r="E98" s="164"/>
    </row>
    <row r="99" spans="1:5" ht="11.25" customHeight="1">
      <c r="A99" s="164"/>
      <c r="B99" s="170" t="s">
        <v>110</v>
      </c>
      <c r="C99" s="171">
        <f>C98*C113</f>
        <v>2</v>
      </c>
      <c r="D99" s="171">
        <f>D98*C113</f>
        <v>2</v>
      </c>
      <c r="E99" s="164"/>
    </row>
    <row r="100" spans="1:5" ht="11.25" customHeight="1">
      <c r="A100" s="164"/>
      <c r="B100" s="170" t="s">
        <v>111</v>
      </c>
      <c r="C100" s="171">
        <f>C98*C110</f>
        <v>38</v>
      </c>
      <c r="D100" s="171">
        <f>D98*C110</f>
        <v>38</v>
      </c>
      <c r="E100" s="164"/>
    </row>
    <row r="101" spans="1:5" ht="11.25" customHeight="1">
      <c r="A101" s="164"/>
      <c r="B101" s="170" t="s">
        <v>112</v>
      </c>
      <c r="C101" s="171">
        <f>+C98*0.2</f>
        <v>8</v>
      </c>
      <c r="D101" s="171">
        <f>+D98*0.2</f>
        <v>8</v>
      </c>
      <c r="E101" s="164"/>
    </row>
    <row r="102" spans="1:5" ht="11.25" customHeight="1">
      <c r="A102" s="164"/>
      <c r="B102" s="170" t="s">
        <v>113</v>
      </c>
      <c r="C102" s="171">
        <f>+C98*0.2</f>
        <v>8</v>
      </c>
      <c r="D102" s="171">
        <f>+D98*0.2</f>
        <v>8</v>
      </c>
      <c r="E102" s="164"/>
    </row>
    <row r="103" spans="1:5" ht="11.25" customHeight="1">
      <c r="A103" s="164"/>
      <c r="B103" s="170" t="s">
        <v>114</v>
      </c>
      <c r="C103" s="171">
        <f>C98*C111</f>
        <v>48</v>
      </c>
      <c r="D103" s="171">
        <f>D98*C111</f>
        <v>48</v>
      </c>
      <c r="E103" s="164"/>
    </row>
    <row r="104" spans="1:5" ht="11.25" customHeight="1">
      <c r="A104" s="164"/>
      <c r="B104" s="170" t="s">
        <v>115</v>
      </c>
      <c r="C104" s="171">
        <f>C103*C112</f>
        <v>2.4000000000000004</v>
      </c>
      <c r="D104" s="171">
        <f>D103*C112</f>
        <v>2.4000000000000004</v>
      </c>
      <c r="E104" s="164"/>
    </row>
    <row r="105" spans="1:5" ht="11.25" customHeight="1">
      <c r="A105" s="164"/>
      <c r="B105" s="172" t="s">
        <v>116</v>
      </c>
      <c r="C105" s="171">
        <f>C103*C115</f>
        <v>7.1999999999999993</v>
      </c>
      <c r="D105" s="171">
        <f>D103*C115</f>
        <v>7.1999999999999993</v>
      </c>
      <c r="E105" s="165"/>
    </row>
    <row r="106" spans="1:5" ht="11.25" customHeight="1" thickBot="1">
      <c r="A106" s="164"/>
      <c r="B106" s="172" t="s">
        <v>117</v>
      </c>
      <c r="C106" s="173">
        <v>1</v>
      </c>
      <c r="D106" s="174">
        <f>D98*C116</f>
        <v>1</v>
      </c>
      <c r="E106" s="164"/>
    </row>
    <row r="107" spans="1:5" ht="11.25" customHeight="1" thickBot="1">
      <c r="A107" s="164"/>
      <c r="B107" s="187" t="s">
        <v>118</v>
      </c>
      <c r="C107" s="188">
        <f>TRUNC(C103-C104+C102-C105)</f>
        <v>46</v>
      </c>
      <c r="D107" s="188">
        <f>TRUNC(D103-D104+D101-D105)</f>
        <v>46</v>
      </c>
      <c r="E107" s="164"/>
    </row>
    <row r="108" spans="1:5" ht="11.25" customHeight="1" thickBot="1">
      <c r="A108" s="164"/>
      <c r="B108" s="180" t="s">
        <v>119</v>
      </c>
      <c r="C108" s="188">
        <f>+C103-C104-C105</f>
        <v>38.400000000000006</v>
      </c>
      <c r="D108" s="166"/>
      <c r="E108" s="164"/>
    </row>
    <row r="109" spans="1:5" ht="11.25" customHeight="1" thickBot="1">
      <c r="A109" s="164"/>
      <c r="B109" s="168" t="s">
        <v>120</v>
      </c>
      <c r="C109" s="175">
        <v>0.98</v>
      </c>
      <c r="D109" s="152">
        <v>1</v>
      </c>
      <c r="E109" s="164"/>
    </row>
    <row r="110" spans="1:5" ht="11.25" customHeight="1" thickBot="1">
      <c r="A110" s="164"/>
      <c r="B110" s="176" t="s">
        <v>121</v>
      </c>
      <c r="C110" s="175">
        <v>0.95</v>
      </c>
      <c r="D110" s="167"/>
      <c r="E110" s="164"/>
    </row>
    <row r="111" spans="1:5" ht="11.25" customHeight="1">
      <c r="A111" s="164"/>
      <c r="B111" s="176" t="s">
        <v>122</v>
      </c>
      <c r="C111" s="177">
        <v>1.2</v>
      </c>
      <c r="D111" s="167"/>
      <c r="E111" s="164"/>
    </row>
    <row r="112" spans="1:5" ht="11.25" customHeight="1">
      <c r="A112" s="164"/>
      <c r="B112" s="176" t="s">
        <v>123</v>
      </c>
      <c r="C112" s="178">
        <v>0.05</v>
      </c>
      <c r="D112" s="167"/>
      <c r="E112" s="164"/>
    </row>
    <row r="113" spans="1:5" ht="11.25" customHeight="1">
      <c r="A113" s="164"/>
      <c r="B113" s="176" t="s">
        <v>124</v>
      </c>
      <c r="C113" s="178">
        <v>0.05</v>
      </c>
      <c r="D113" s="167"/>
      <c r="E113" s="164"/>
    </row>
    <row r="114" spans="1:5" ht="11.25" customHeight="1" thickBot="1">
      <c r="A114" s="164"/>
      <c r="B114" s="173" t="s">
        <v>125</v>
      </c>
      <c r="C114" s="179">
        <v>0.2</v>
      </c>
      <c r="D114" s="167"/>
      <c r="E114" s="164"/>
    </row>
    <row r="115" spans="1:5" ht="11.25" customHeight="1" thickBot="1">
      <c r="A115" s="164"/>
      <c r="B115" s="173" t="s">
        <v>126</v>
      </c>
      <c r="C115" s="179">
        <v>0.15</v>
      </c>
      <c r="D115" s="167"/>
      <c r="E115" s="164"/>
    </row>
    <row r="116" spans="1:5" ht="11.25" customHeight="1" thickBot="1">
      <c r="A116" s="164"/>
      <c r="B116" s="173" t="s">
        <v>127</v>
      </c>
      <c r="C116" s="179">
        <v>2.5000000000000001E-2</v>
      </c>
      <c r="D116" s="167"/>
      <c r="E116" s="164"/>
    </row>
    <row r="117" spans="1:5" ht="11.25" customHeight="1">
      <c r="A117" s="164"/>
      <c r="B117" s="164"/>
      <c r="C117" s="164"/>
      <c r="D117" s="164"/>
      <c r="E117" s="164"/>
    </row>
  </sheetData>
  <mergeCells count="9">
    <mergeCell ref="E9:F9"/>
    <mergeCell ref="E14:F14"/>
    <mergeCell ref="E15:F15"/>
    <mergeCell ref="B17:G17"/>
    <mergeCell ref="B95:D95"/>
    <mergeCell ref="B71:C71"/>
    <mergeCell ref="E13:F13"/>
    <mergeCell ref="E11:F11"/>
    <mergeCell ref="E10:F10"/>
  </mergeCells>
  <pageMargins left="0.748031" right="0.748031" top="0.98425200000000002" bottom="0.98425200000000002" header="0" footer="0"/>
  <pageSetup scale="67" fitToHeight="0" orientation="portrait" r:id="rId1"/>
  <headerFooter>
    <oddFooter>&amp;C&amp;"Helvetica Neue,Regular"&amp;12&amp;K000000&amp;P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opLeftCell="A15" workbookViewId="0">
      <selection activeCell="A2" sqref="A2:C24"/>
    </sheetView>
  </sheetViews>
  <sheetFormatPr baseColWidth="10" defaultRowHeight="15"/>
  <cols>
    <col min="1" max="1" width="17.42578125" customWidth="1"/>
    <col min="2" max="2" width="35.140625" customWidth="1"/>
    <col min="3" max="3" width="10.85546875" style="190"/>
  </cols>
  <sheetData>
    <row r="2" spans="1:4">
      <c r="A2" s="214" t="s">
        <v>151</v>
      </c>
      <c r="B2" s="195" t="s">
        <v>132</v>
      </c>
      <c r="C2" s="192">
        <v>25000</v>
      </c>
    </row>
    <row r="3" spans="1:4" ht="15.75" thickBot="1">
      <c r="A3" s="215"/>
      <c r="B3" s="197" t="s">
        <v>133</v>
      </c>
      <c r="C3" s="198">
        <v>35700</v>
      </c>
    </row>
    <row r="4" spans="1:4">
      <c r="A4" s="219" t="s">
        <v>150</v>
      </c>
      <c r="B4" s="194" t="s">
        <v>135</v>
      </c>
      <c r="C4" s="191">
        <v>25000</v>
      </c>
    </row>
    <row r="5" spans="1:4" ht="15.75" thickBot="1">
      <c r="A5" s="220"/>
      <c r="B5" s="196" t="s">
        <v>134</v>
      </c>
      <c r="C5" s="193">
        <v>6000</v>
      </c>
    </row>
    <row r="6" spans="1:4">
      <c r="A6" s="216" t="s">
        <v>141</v>
      </c>
      <c r="B6" s="199" t="s">
        <v>136</v>
      </c>
      <c r="C6" s="200">
        <v>19800</v>
      </c>
    </row>
    <row r="7" spans="1:4">
      <c r="A7" s="217"/>
      <c r="B7" s="195" t="s">
        <v>137</v>
      </c>
      <c r="C7" s="192">
        <v>20000</v>
      </c>
    </row>
    <row r="8" spans="1:4">
      <c r="A8" s="217"/>
      <c r="B8" s="195" t="s">
        <v>138</v>
      </c>
      <c r="C8" s="192">
        <v>26900</v>
      </c>
    </row>
    <row r="9" spans="1:4">
      <c r="A9" s="217"/>
      <c r="B9" s="195" t="s">
        <v>139</v>
      </c>
      <c r="C9" s="192">
        <v>27900</v>
      </c>
    </row>
    <row r="10" spans="1:4" ht="15.75" thickBot="1">
      <c r="A10" s="218"/>
      <c r="B10" s="197" t="s">
        <v>140</v>
      </c>
      <c r="C10" s="198">
        <v>5900</v>
      </c>
    </row>
    <row r="11" spans="1:4">
      <c r="A11" s="219" t="s">
        <v>144</v>
      </c>
      <c r="B11" s="194" t="s">
        <v>142</v>
      </c>
      <c r="C11" s="191">
        <v>11366</v>
      </c>
      <c r="D11" s="153" t="s">
        <v>157</v>
      </c>
    </row>
    <row r="12" spans="1:4">
      <c r="A12" s="217"/>
      <c r="B12" s="195" t="s">
        <v>143</v>
      </c>
      <c r="C12" s="192">
        <v>19944</v>
      </c>
      <c r="D12" s="153" t="s">
        <v>157</v>
      </c>
    </row>
    <row r="13" spans="1:4">
      <c r="A13" s="217"/>
      <c r="B13" s="195" t="s">
        <v>158</v>
      </c>
      <c r="C13" s="192">
        <v>6978</v>
      </c>
      <c r="D13" s="153" t="s">
        <v>157</v>
      </c>
    </row>
    <row r="14" spans="1:4">
      <c r="A14" s="217"/>
      <c r="B14" s="195" t="s">
        <v>159</v>
      </c>
      <c r="C14" s="192">
        <v>14318</v>
      </c>
      <c r="D14" s="153" t="s">
        <v>157</v>
      </c>
    </row>
    <row r="15" spans="1:4" ht="15.75" thickBot="1">
      <c r="A15" s="220"/>
      <c r="B15" s="196" t="s">
        <v>160</v>
      </c>
      <c r="C15" s="193">
        <v>6921</v>
      </c>
      <c r="D15" s="153" t="s">
        <v>157</v>
      </c>
    </row>
    <row r="16" spans="1:4">
      <c r="A16" s="216" t="s">
        <v>149</v>
      </c>
      <c r="B16" s="199" t="s">
        <v>145</v>
      </c>
      <c r="C16" s="200">
        <v>5500</v>
      </c>
    </row>
    <row r="17" spans="1:4">
      <c r="A17" s="217"/>
      <c r="B17" s="195" t="s">
        <v>148</v>
      </c>
      <c r="C17" s="192">
        <v>11900</v>
      </c>
    </row>
    <row r="18" spans="1:4">
      <c r="A18" s="217"/>
      <c r="B18" s="195" t="s">
        <v>146</v>
      </c>
      <c r="C18" s="192">
        <v>11900</v>
      </c>
    </row>
    <row r="19" spans="1:4" ht="15.75" thickBot="1">
      <c r="A19" s="218"/>
      <c r="B19" s="197" t="s">
        <v>147</v>
      </c>
      <c r="C19" s="198">
        <v>11900</v>
      </c>
    </row>
    <row r="20" spans="1:4">
      <c r="A20" s="219" t="s">
        <v>156</v>
      </c>
      <c r="B20" s="194" t="s">
        <v>152</v>
      </c>
      <c r="C20" s="191">
        <v>28500</v>
      </c>
    </row>
    <row r="21" spans="1:4">
      <c r="A21" s="216"/>
      <c r="B21" s="199" t="s">
        <v>161</v>
      </c>
      <c r="C21" s="200">
        <v>23576</v>
      </c>
      <c r="D21" s="153" t="s">
        <v>157</v>
      </c>
    </row>
    <row r="22" spans="1:4">
      <c r="A22" s="217"/>
      <c r="B22" s="195" t="s">
        <v>153</v>
      </c>
      <c r="C22" s="192">
        <v>26710</v>
      </c>
      <c r="D22" s="153" t="s">
        <v>157</v>
      </c>
    </row>
    <row r="23" spans="1:4">
      <c r="A23" s="217"/>
      <c r="B23" s="195" t="s">
        <v>154</v>
      </c>
      <c r="C23" s="192">
        <v>52500</v>
      </c>
    </row>
    <row r="24" spans="1:4" ht="15.75" thickBot="1">
      <c r="A24" s="220"/>
      <c r="B24" s="196" t="s">
        <v>155</v>
      </c>
      <c r="C24" s="193">
        <v>52500</v>
      </c>
    </row>
  </sheetData>
  <mergeCells count="6">
    <mergeCell ref="A20:A24"/>
    <mergeCell ref="A2:A3"/>
    <mergeCell ref="A6:A10"/>
    <mergeCell ref="A11:A15"/>
    <mergeCell ref="A16:A19"/>
    <mergeCell ref="A4:A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OVINOS_QUINCHAO</vt:lpstr>
      <vt:lpstr>valores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2023-04-13T17:08:20Z</cp:lastPrinted>
  <dcterms:created xsi:type="dcterms:W3CDTF">2020-11-27T12:49:26Z</dcterms:created>
  <dcterms:modified xsi:type="dcterms:W3CDTF">2023-05-03T19:49:57Z</dcterms:modified>
</cp:coreProperties>
</file>