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LC 2023\"/>
    </mc:Choice>
  </mc:AlternateContent>
  <bookViews>
    <workbookView xWindow="0" yWindow="0" windowWidth="25200" windowHeight="11385"/>
  </bookViews>
  <sheets>
    <sheet name="PALTO" sheetId="1" r:id="rId1"/>
  </sheets>
  <definedNames>
    <definedName name="_xlnm.Print_Area" localSheetId="0">PALTO!$A$2:$G$82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G35" i="1"/>
  <c r="G70" i="1" l="1"/>
  <c r="G11" i="1" l="1"/>
  <c r="G12" i="1" s="1"/>
  <c r="G75" i="1"/>
  <c r="G59" i="1"/>
  <c r="G60" i="1"/>
  <c r="G62" i="1"/>
  <c r="G64" i="1"/>
  <c r="G65" i="1"/>
  <c r="G66" i="1"/>
  <c r="G68" i="1"/>
  <c r="G69" i="1"/>
  <c r="G51" i="1"/>
  <c r="G52" i="1"/>
  <c r="G53" i="1"/>
  <c r="G54" i="1"/>
  <c r="G55" i="1"/>
  <c r="G56" i="1"/>
  <c r="G57" i="1"/>
  <c r="G50" i="1"/>
  <c r="G44" i="1" l="1"/>
  <c r="G41" i="1"/>
  <c r="G42" i="1"/>
  <c r="G43" i="1"/>
  <c r="G40" i="1"/>
  <c r="G22" i="1"/>
  <c r="G23" i="1"/>
  <c r="G24" i="1"/>
  <c r="G25" i="1"/>
  <c r="G26" i="1"/>
  <c r="G27" i="1"/>
  <c r="G28" i="1"/>
  <c r="G29" i="1"/>
  <c r="G30" i="1"/>
  <c r="G21" i="1"/>
  <c r="G45" i="1" l="1"/>
  <c r="G81" i="1"/>
  <c r="G76" i="1"/>
  <c r="C100" i="1" s="1"/>
  <c r="C99" i="1" l="1"/>
  <c r="C98" i="1"/>
  <c r="G31" i="1"/>
  <c r="C96" i="1" s="1"/>
  <c r="G36" i="1" l="1"/>
  <c r="G78" i="1" s="1"/>
  <c r="G79" i="1" l="1"/>
  <c r="G80" i="1" l="1"/>
  <c r="G82" i="1" s="1"/>
  <c r="C101" i="1"/>
  <c r="C107" i="1" l="1"/>
  <c r="C102" i="1"/>
  <c r="D101" i="1" s="1"/>
  <c r="D107" i="1"/>
  <c r="E107" i="1"/>
  <c r="D99" i="1" l="1"/>
  <c r="D96" i="1"/>
  <c r="D98" i="1"/>
  <c r="D100" i="1"/>
  <c r="D102" i="1" l="1"/>
</calcChain>
</file>

<file path=xl/sharedStrings.xml><?xml version="1.0" encoding="utf-8"?>
<sst xmlns="http://schemas.openxmlformats.org/spreadsheetml/2006/main" count="198" uniqueCount="140">
  <si>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</si>
  <si>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</si>
  <si>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</si>
  <si>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</si>
  <si>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</si>
  <si>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</si>
  <si>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</si>
  <si>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</si>
  <si>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</si>
  <si>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</si>
  <si>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</si>
  <si>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</si>
  <si>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</si>
  <si>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</si>
  <si>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</si>
  <si>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</si>
  <si>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</si>
  <si>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</si>
  <si>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</si>
  <si>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</si>
  <si>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</si>
  <si>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</si>
  <si>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</si>
  <si>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</si>
  <si>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</si>
  <si>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</si>
  <si>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</si>
  <si>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</si>
  <si>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</si>
  <si>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</si>
  <si>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</si>
  <si>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</si>
  <si>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</si>
  <si>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</si>
  <si>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</si>
  <si>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</si>
  <si>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</si>
  <si>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</si>
  <si>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</si>
  <si>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</si>
  <si>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</si>
  <si>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</si>
  <si>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</si>
  <si>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</si>
  <si>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</si>
  <si>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</si>
  <si>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</si>
  <si>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</si>
  <si>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</si>
  <si>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</si>
  <si>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</si>
  <si>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</si>
  <si>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</si>
  <si>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</si>
  <si>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</si>
  <si>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</si>
  <si>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</si>
  <si>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</si>
  <si>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</si>
  <si>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</si>
  <si>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Las Cabras</t>
  </si>
  <si>
    <t>Septiembre</t>
  </si>
  <si>
    <t>lt</t>
  </si>
  <si>
    <t>Karate Zeon</t>
  </si>
  <si>
    <t>c/u</t>
  </si>
  <si>
    <t>PRECIO ESPERADO ($/KG)</t>
  </si>
  <si>
    <t>Agosto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</si>
  <si>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</si>
  <si>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</si>
  <si>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</si>
  <si>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</si>
  <si>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PALTO</t>
  </si>
  <si>
    <t>Hass</t>
  </si>
  <si>
    <t>Alto</t>
  </si>
  <si>
    <t>Lib. B. O´Higgins</t>
  </si>
  <si>
    <t>Peumo</t>
  </si>
  <si>
    <t>Mercado interno</t>
  </si>
  <si>
    <t>Septiembre-Mayo</t>
  </si>
  <si>
    <t>SEQUIA / Heladas</t>
  </si>
  <si>
    <t>Poda</t>
  </si>
  <si>
    <t>Sep-Dic</t>
  </si>
  <si>
    <t>Pintar cortes de poda</t>
  </si>
  <si>
    <t>Revisión de líneas</t>
  </si>
  <si>
    <t>Muestreo análisis de suelo</t>
  </si>
  <si>
    <t>Gl</t>
  </si>
  <si>
    <t>Riego y mantencion</t>
  </si>
  <si>
    <t>Ago-May</t>
  </si>
  <si>
    <t>Fertirrigación</t>
  </si>
  <si>
    <t>Colocación de puntales</t>
  </si>
  <si>
    <t>Oct-Mar</t>
  </si>
  <si>
    <t>Aplicación de herbicida</t>
  </si>
  <si>
    <t>Sep-Nov</t>
  </si>
  <si>
    <t>Muestreo análisis foliar</t>
  </si>
  <si>
    <t>Mar-Abr</t>
  </si>
  <si>
    <t>Cosecha y selección</t>
  </si>
  <si>
    <t>Sept - Mayo</t>
  </si>
  <si>
    <t>Aplicación de agroquímicos</t>
  </si>
  <si>
    <t>Nov-Dic</t>
  </si>
  <si>
    <t>Ene-Feb</t>
  </si>
  <si>
    <t>Picado de Poda</t>
  </si>
  <si>
    <t>Jun</t>
  </si>
  <si>
    <t>Acarreo</t>
  </si>
  <si>
    <t>Feb-Abr</t>
  </si>
  <si>
    <t>Urea</t>
  </si>
  <si>
    <t>Sulfato de zinc</t>
  </si>
  <si>
    <t>Acido bórico</t>
  </si>
  <si>
    <t>Sep - Oct</t>
  </si>
  <si>
    <t>FOLIARES</t>
  </si>
  <si>
    <t>Fosfimax 40-20</t>
  </si>
  <si>
    <t>Abril</t>
  </si>
  <si>
    <t>Análisis foliar</t>
  </si>
  <si>
    <t>Glifosato 480 SL</t>
  </si>
  <si>
    <t>Ago-Nov</t>
  </si>
  <si>
    <t>Actara 25 WG</t>
  </si>
  <si>
    <t>kg.</t>
  </si>
  <si>
    <t>Winspray Miscible COA</t>
  </si>
  <si>
    <t>Break</t>
  </si>
  <si>
    <t>Lt.</t>
  </si>
  <si>
    <t>Ago-Dic -Abr</t>
  </si>
  <si>
    <t>Podastik Max</t>
  </si>
  <si>
    <t>Galón</t>
  </si>
  <si>
    <t>Jun-Jul</t>
  </si>
  <si>
    <t>Colmenas</t>
  </si>
  <si>
    <t>Oct-Nov</t>
  </si>
  <si>
    <t>Electricidad</t>
  </si>
  <si>
    <t>kw/hr</t>
  </si>
  <si>
    <t>Anual</t>
  </si>
  <si>
    <t>7. Formato de venta a granel en bins.</t>
  </si>
  <si>
    <t>ESCENARIOS COSTO UNITARIO  ($/Kg)</t>
  </si>
  <si>
    <t>Nitrato de amonio</t>
  </si>
  <si>
    <t>Nitrato de Calcio</t>
  </si>
  <si>
    <t>Nitrato de Potasio</t>
  </si>
  <si>
    <t>Nitrato de Magnesio</t>
  </si>
  <si>
    <t>Acido Fosforico</t>
  </si>
  <si>
    <t>Nov a Feb</t>
  </si>
  <si>
    <t>Sep-oct y Mar -Abr</t>
  </si>
  <si>
    <t>Oct - Mar</t>
  </si>
  <si>
    <t>Oct - Feb</t>
  </si>
  <si>
    <t>Sep - Oct- Nov</t>
  </si>
  <si>
    <t>RENDIMIENTO (KG/Há.)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</si>
</sst>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6" fontId="16" fillId="0" borderId="16" applyFont="0" applyFill="0" applyBorder="0" applyAlignment="0" applyProtection="0"/>
    <xf numFmtId="41" fontId="17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5" borderId="19" xfId="0" applyNumberFormat="1" applyFont="1" applyFill="1" applyBorder="1" applyAlignment="1">
      <alignment vertical="center"/>
    </xf>
    <xf numFmtId="0" fontId="1" fillId="5" borderId="20" xfId="0" applyFont="1" applyFill="1" applyBorder="1" applyAlignment="1">
      <alignment vertical="center"/>
    </xf>
    <xf numFmtId="164" fontId="1" fillId="5" borderId="21" xfId="0" applyNumberFormat="1" applyFont="1" applyFill="1" applyBorder="1" applyAlignment="1">
      <alignment vertical="center"/>
    </xf>
    <xf numFmtId="49" fontId="1" fillId="3" borderId="22" xfId="0" applyNumberFormat="1" applyFont="1" applyFill="1" applyBorder="1" applyAlignment="1">
      <alignment vertical="center"/>
    </xf>
    <xf numFmtId="164" fontId="1" fillId="3" borderId="23" xfId="0" applyNumberFormat="1" applyFont="1" applyFill="1" applyBorder="1" applyAlignment="1">
      <alignment vertical="center"/>
    </xf>
    <xf numFmtId="49" fontId="1" fillId="5" borderId="22" xfId="0" applyNumberFormat="1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4" fontId="1" fillId="6" borderId="26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7" xfId="0" applyNumberFormat="1" applyFont="1" applyFill="1" applyBorder="1" applyAlignment="1">
      <alignment vertical="center"/>
    </xf>
    <xf numFmtId="49" fontId="12" fillId="8" borderId="28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9" fontId="12" fillId="2" borderId="30" xfId="0" applyNumberFormat="1" applyFont="1" applyFill="1" applyBorder="1" applyAlignment="1"/>
    <xf numFmtId="49" fontId="10" fillId="8" borderId="31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2" fillId="9" borderId="36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7" xfId="0" applyNumberFormat="1" applyFont="1" applyFill="1" applyBorder="1" applyAlignment="1">
      <alignment vertical="center"/>
    </xf>
    <xf numFmtId="0" fontId="12" fillId="2" borderId="38" xfId="0" applyFont="1" applyFill="1" applyBorder="1" applyAlignment="1"/>
    <xf numFmtId="0" fontId="12" fillId="2" borderId="39" xfId="0" applyFont="1" applyFill="1" applyBorder="1" applyAlignment="1"/>
    <xf numFmtId="49" fontId="12" fillId="2" borderId="40" xfId="0" applyNumberFormat="1" applyFont="1" applyFill="1" applyBorder="1" applyAlignment="1">
      <alignment vertical="center"/>
    </xf>
    <xf numFmtId="0" fontId="12" fillId="2" borderId="41" xfId="0" applyFont="1" applyFill="1" applyBorder="1" applyAlignment="1"/>
    <xf numFmtId="49" fontId="12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5" xfId="0" applyFont="1" applyFill="1" applyBorder="1" applyAlignment="1">
      <alignment vertical="center"/>
    </xf>
    <xf numFmtId="49" fontId="10" fillId="8" borderId="46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165" fontId="10" fillId="8" borderId="32" xfId="0" applyNumberFormat="1" applyFont="1" applyFill="1" applyBorder="1" applyAlignment="1">
      <alignment horizontal="center" vertical="center"/>
    </xf>
    <xf numFmtId="165" fontId="10" fillId="8" borderId="33" xfId="0" applyNumberFormat="1" applyFont="1" applyFill="1" applyBorder="1" applyAlignment="1">
      <alignment horizontal="center" vertical="center"/>
    </xf>
    <xf numFmtId="49" fontId="15" fillId="9" borderId="34" xfId="0" applyNumberFormat="1" applyFont="1" applyFill="1" applyBorder="1" applyAlignment="1">
      <alignment vertical="center"/>
    </xf>
    <xf numFmtId="0" fontId="10" fillId="9" borderId="35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3" fontId="3" fillId="0" borderId="51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0" xfId="0" applyNumberFormat="1" applyFont="1" applyFill="1" applyBorder="1" applyAlignment="1">
      <alignment vertical="center" wrapText="1"/>
    </xf>
    <xf numFmtId="0" fontId="3" fillId="10" borderId="51" xfId="0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7" fontId="3" fillId="0" borderId="51" xfId="0" applyNumberFormat="1" applyFont="1" applyFill="1" applyBorder="1" applyAlignment="1">
      <alignment horizontal="right" vertical="center"/>
    </xf>
    <xf numFmtId="0" fontId="3" fillId="10" borderId="51" xfId="0" applyFont="1" applyFill="1" applyBorder="1" applyAlignment="1">
      <alignment horizontal="right" vertical="center"/>
    </xf>
    <xf numFmtId="3" fontId="3" fillId="0" borderId="51" xfId="0" applyNumberFormat="1" applyFont="1" applyFill="1" applyBorder="1" applyAlignment="1">
      <alignment horizontal="right" vertical="center"/>
    </xf>
    <xf numFmtId="49" fontId="3" fillId="2" borderId="49" xfId="0" applyNumberFormat="1" applyFont="1" applyFill="1" applyBorder="1" applyAlignment="1">
      <alignment horizontal="left"/>
    </xf>
    <xf numFmtId="49" fontId="3" fillId="2" borderId="52" xfId="0" applyNumberFormat="1" applyFont="1" applyFill="1" applyBorder="1" applyAlignment="1">
      <alignment horizontal="left"/>
    </xf>
    <xf numFmtId="3" fontId="3" fillId="0" borderId="51" xfId="0" applyNumberFormat="1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17" fontId="3" fillId="0" borderId="51" xfId="0" applyNumberFormat="1" applyFont="1" applyBorder="1" applyAlignment="1">
      <alignment horizontal="right" vertical="center"/>
    </xf>
    <xf numFmtId="17" fontId="3" fillId="10" borderId="51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2" fillId="2" borderId="53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3" fontId="6" fillId="3" borderId="11" xfId="0" applyNumberFormat="1" applyFont="1" applyFill="1" applyBorder="1" applyAlignment="1">
      <alignment vertical="center"/>
    </xf>
    <xf numFmtId="0" fontId="19" fillId="2" borderId="11" xfId="0" applyFont="1" applyFill="1" applyBorder="1" applyAlignment="1">
      <alignment vertical="center"/>
    </xf>
    <xf numFmtId="41" fontId="10" fillId="8" borderId="47" xfId="2" applyFont="1" applyFill="1" applyBorder="1" applyAlignment="1">
      <alignment vertical="center"/>
    </xf>
    <xf numFmtId="41" fontId="10" fillId="8" borderId="48" xfId="2" applyFont="1" applyFill="1" applyBorder="1" applyAlignment="1">
      <alignment vertical="center"/>
    </xf>
  </cellXfs>
  <cellStyles count="3">
    <cellStyle name="Millares [0]" xfId="2" builtinId="6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8"/>
  <sheetViews>
    <sheetView showGridLines="0" tabSelected="1" topLeftCell="B1" zoomScale="124" zoomScaleNormal="124" workbookViewId="0">
      <selection activeCell="G82" sqref="G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6" customFormat="1" ht="12" customHeight="1" x14ac:dyDescent="0.25">
      <c r="A9" s="78"/>
      <c r="B9" s="79" t="s">
        <v>0</v>
      </c>
      <c r="C9" s="80" t="s">
        <v>71</v>
      </c>
      <c r="D9" s="81"/>
      <c r="E9" s="82" t="s">
        <v>139</v>
      </c>
      <c r="F9" s="83"/>
      <c r="G9" s="84">
        <v>8000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25.5" customHeight="1" x14ac:dyDescent="0.25">
      <c r="A10" s="78"/>
      <c r="B10" s="87" t="s">
        <v>1</v>
      </c>
      <c r="C10" s="88" t="s">
        <v>72</v>
      </c>
      <c r="D10" s="81"/>
      <c r="E10" s="89" t="s">
        <v>2</v>
      </c>
      <c r="F10" s="90"/>
      <c r="G10" s="91" t="s">
        <v>61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8" customHeight="1" x14ac:dyDescent="0.25">
      <c r="A11" s="78"/>
      <c r="B11" s="87" t="s">
        <v>57</v>
      </c>
      <c r="C11" s="92" t="s">
        <v>73</v>
      </c>
      <c r="D11" s="81"/>
      <c r="E11" s="89" t="s">
        <v>65</v>
      </c>
      <c r="F11" s="90"/>
      <c r="G11" s="93">
        <f>1400*1.19</f>
        <v>1666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78"/>
      <c r="B12" s="87" t="s">
        <v>58</v>
      </c>
      <c r="C12" s="92" t="s">
        <v>74</v>
      </c>
      <c r="D12" s="81"/>
      <c r="E12" s="94" t="s">
        <v>3</v>
      </c>
      <c r="F12" s="95"/>
      <c r="G12" s="96">
        <f>+G11*G9</f>
        <v>13328000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11.25" customHeight="1" x14ac:dyDescent="0.25">
      <c r="A13" s="78"/>
      <c r="B13" s="87" t="s">
        <v>59</v>
      </c>
      <c r="C13" s="92" t="s">
        <v>60</v>
      </c>
      <c r="D13" s="81"/>
      <c r="E13" s="89" t="s">
        <v>4</v>
      </c>
      <c r="F13" s="90"/>
      <c r="G13" s="97" t="s">
        <v>76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15" x14ac:dyDescent="0.25">
      <c r="A14" s="78"/>
      <c r="B14" s="87" t="s">
        <v>5</v>
      </c>
      <c r="C14" s="88" t="s">
        <v>75</v>
      </c>
      <c r="D14" s="81"/>
      <c r="E14" s="89" t="s">
        <v>6</v>
      </c>
      <c r="F14" s="90"/>
      <c r="G14" s="98" t="s">
        <v>77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s="86" customFormat="1" ht="25.5" customHeight="1" x14ac:dyDescent="0.25">
      <c r="A15" s="78"/>
      <c r="B15" s="87" t="s">
        <v>7</v>
      </c>
      <c r="C15" s="99">
        <v>44927</v>
      </c>
      <c r="D15" s="81"/>
      <c r="E15" s="100" t="s">
        <v>8</v>
      </c>
      <c r="F15" s="101"/>
      <c r="G15" s="102" t="s">
        <v>78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5"/>
      <c r="CV15" s="85"/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5"/>
      <c r="DT15" s="85"/>
      <c r="DU15" s="85"/>
      <c r="DV15" s="85"/>
      <c r="DW15" s="85"/>
      <c r="DX15" s="85"/>
      <c r="DY15" s="85"/>
      <c r="DZ15" s="85"/>
      <c r="EA15" s="85"/>
      <c r="EB15" s="85"/>
      <c r="EC15" s="85"/>
      <c r="ED15" s="85"/>
      <c r="EE15" s="85"/>
      <c r="EF15" s="85"/>
      <c r="EG15" s="85"/>
      <c r="EH15" s="85"/>
      <c r="EI15" s="85"/>
      <c r="EJ15" s="85"/>
      <c r="EK15" s="85"/>
      <c r="EL15" s="85"/>
      <c r="EM15" s="85"/>
      <c r="EN15" s="85"/>
      <c r="EO15" s="85"/>
      <c r="EP15" s="85"/>
      <c r="EQ15" s="85"/>
      <c r="ER15" s="85"/>
      <c r="ES15" s="85"/>
      <c r="ET15" s="85"/>
      <c r="EU15" s="85"/>
      <c r="EV15" s="85"/>
      <c r="EW15" s="85"/>
      <c r="EX15" s="85"/>
      <c r="EY15" s="85"/>
      <c r="EZ15" s="85"/>
      <c r="FA15" s="85"/>
      <c r="FB15" s="85"/>
      <c r="FC15" s="85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  <c r="IR15" s="85"/>
      <c r="IS15" s="85"/>
      <c r="IT15" s="85"/>
      <c r="IU15" s="85"/>
    </row>
    <row r="16" spans="1:255" ht="12" customHeight="1" x14ac:dyDescent="0.25">
      <c r="A16" s="2"/>
      <c r="B16" s="103"/>
      <c r="C16" s="6"/>
      <c r="D16" s="7"/>
      <c r="E16" s="8"/>
      <c r="F16" s="8"/>
      <c r="G16" s="104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76" t="s">
        <v>9</v>
      </c>
      <c r="C17" s="77"/>
      <c r="D17" s="77"/>
      <c r="E17" s="77"/>
      <c r="F17" s="77"/>
      <c r="G17" s="7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5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6" t="s">
        <v>10</v>
      </c>
      <c r="C19" s="107"/>
      <c r="D19" s="108"/>
      <c r="E19" s="108"/>
      <c r="F19" s="109"/>
      <c r="G19" s="110"/>
    </row>
    <row r="20" spans="1:255" ht="24" customHeight="1" x14ac:dyDescent="0.25">
      <c r="A20" s="5"/>
      <c r="B20" s="111" t="s">
        <v>11</v>
      </c>
      <c r="C20" s="112" t="s">
        <v>12</v>
      </c>
      <c r="D20" s="112" t="s">
        <v>13</v>
      </c>
      <c r="E20" s="111" t="s">
        <v>14</v>
      </c>
      <c r="F20" s="112" t="s">
        <v>15</v>
      </c>
      <c r="G20" s="111" t="s">
        <v>16</v>
      </c>
    </row>
    <row r="21" spans="1:255" s="86" customFormat="1" ht="12" customHeight="1" x14ac:dyDescent="0.25">
      <c r="A21" s="78"/>
      <c r="B21" s="113" t="s">
        <v>79</v>
      </c>
      <c r="C21" s="114" t="s">
        <v>17</v>
      </c>
      <c r="D21" s="114">
        <v>8</v>
      </c>
      <c r="E21" s="114" t="s">
        <v>80</v>
      </c>
      <c r="F21" s="115">
        <v>23000</v>
      </c>
      <c r="G21" s="116">
        <f>+F21*D21</f>
        <v>184000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78"/>
      <c r="B22" s="113" t="s">
        <v>81</v>
      </c>
      <c r="C22" s="114" t="s">
        <v>17</v>
      </c>
      <c r="D22" s="114">
        <v>2</v>
      </c>
      <c r="E22" s="114" t="s">
        <v>80</v>
      </c>
      <c r="F22" s="115">
        <v>23000</v>
      </c>
      <c r="G22" s="116">
        <f t="shared" ref="G22:G30" si="0">+F22*D22</f>
        <v>46000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78"/>
      <c r="B23" s="113" t="s">
        <v>82</v>
      </c>
      <c r="C23" s="114" t="s">
        <v>17</v>
      </c>
      <c r="D23" s="114">
        <v>1</v>
      </c>
      <c r="E23" s="114" t="s">
        <v>66</v>
      </c>
      <c r="F23" s="115">
        <v>23000</v>
      </c>
      <c r="G23" s="116">
        <f t="shared" si="0"/>
        <v>23000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s="86" customFormat="1" ht="12" customHeight="1" x14ac:dyDescent="0.25">
      <c r="A24" s="78"/>
      <c r="B24" s="113" t="s">
        <v>83</v>
      </c>
      <c r="C24" s="114" t="s">
        <v>84</v>
      </c>
      <c r="D24" s="114">
        <v>0.5</v>
      </c>
      <c r="E24" s="114" t="s">
        <v>66</v>
      </c>
      <c r="F24" s="115">
        <v>23000</v>
      </c>
      <c r="G24" s="116">
        <f t="shared" si="0"/>
        <v>11500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6" customFormat="1" ht="12" customHeight="1" x14ac:dyDescent="0.25">
      <c r="A25" s="78"/>
      <c r="B25" s="113" t="s">
        <v>85</v>
      </c>
      <c r="C25" s="114" t="s">
        <v>17</v>
      </c>
      <c r="D25" s="114">
        <v>15</v>
      </c>
      <c r="E25" s="114" t="s">
        <v>86</v>
      </c>
      <c r="F25" s="115">
        <v>23000</v>
      </c>
      <c r="G25" s="116">
        <f t="shared" si="0"/>
        <v>345000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s="86" customFormat="1" ht="12" customHeight="1" x14ac:dyDescent="0.25">
      <c r="A26" s="78"/>
      <c r="B26" s="113" t="s">
        <v>87</v>
      </c>
      <c r="C26" s="114" t="s">
        <v>17</v>
      </c>
      <c r="D26" s="114">
        <v>15</v>
      </c>
      <c r="E26" s="114" t="s">
        <v>86</v>
      </c>
      <c r="F26" s="115">
        <v>23000</v>
      </c>
      <c r="G26" s="116">
        <f t="shared" si="0"/>
        <v>345000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s="86" customFormat="1" ht="12" customHeight="1" x14ac:dyDescent="0.25">
      <c r="A27" s="78"/>
      <c r="B27" s="113" t="s">
        <v>88</v>
      </c>
      <c r="C27" s="114" t="s">
        <v>17</v>
      </c>
      <c r="D27" s="114">
        <v>12</v>
      </c>
      <c r="E27" s="114" t="s">
        <v>89</v>
      </c>
      <c r="F27" s="115">
        <v>23000</v>
      </c>
      <c r="G27" s="116">
        <f t="shared" si="0"/>
        <v>276000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s="86" customFormat="1" ht="12" customHeight="1" x14ac:dyDescent="0.25">
      <c r="A28" s="78"/>
      <c r="B28" s="113" t="s">
        <v>90</v>
      </c>
      <c r="C28" s="114" t="s">
        <v>17</v>
      </c>
      <c r="D28" s="114">
        <v>3</v>
      </c>
      <c r="E28" s="114" t="s">
        <v>91</v>
      </c>
      <c r="F28" s="115">
        <v>23000</v>
      </c>
      <c r="G28" s="116">
        <f t="shared" si="0"/>
        <v>69000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</row>
    <row r="29" spans="1:255" s="86" customFormat="1" ht="12" customHeight="1" x14ac:dyDescent="0.25">
      <c r="A29" s="78"/>
      <c r="B29" s="113" t="s">
        <v>92</v>
      </c>
      <c r="C29" s="114" t="s">
        <v>84</v>
      </c>
      <c r="D29" s="114">
        <v>1</v>
      </c>
      <c r="E29" s="114" t="s">
        <v>93</v>
      </c>
      <c r="F29" s="115">
        <v>23000</v>
      </c>
      <c r="G29" s="116">
        <f t="shared" si="0"/>
        <v>23000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s="86" customFormat="1" ht="12" customHeight="1" x14ac:dyDescent="0.25">
      <c r="A30" s="78"/>
      <c r="B30" s="113" t="s">
        <v>94</v>
      </c>
      <c r="C30" s="114" t="s">
        <v>17</v>
      </c>
      <c r="D30" s="114">
        <v>30</v>
      </c>
      <c r="E30" s="114" t="s">
        <v>95</v>
      </c>
      <c r="F30" s="115">
        <v>23000</v>
      </c>
      <c r="G30" s="116">
        <f t="shared" si="0"/>
        <v>690000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</row>
    <row r="31" spans="1:255" ht="11.25" customHeight="1" x14ac:dyDescent="0.25">
      <c r="B31" s="16" t="s">
        <v>18</v>
      </c>
      <c r="C31" s="17"/>
      <c r="D31" s="17"/>
      <c r="E31" s="17"/>
      <c r="F31" s="18"/>
      <c r="G31" s="117">
        <f>SUM(G21:G30)</f>
        <v>2012500</v>
      </c>
    </row>
    <row r="32" spans="1:255" ht="15.75" customHeight="1" x14ac:dyDescent="0.25">
      <c r="A32" s="5"/>
      <c r="B32" s="13"/>
      <c r="C32" s="14"/>
      <c r="D32" s="14"/>
      <c r="E32" s="14"/>
      <c r="F32" s="15"/>
      <c r="G32" s="15"/>
      <c r="K32" s="71"/>
    </row>
    <row r="33" spans="1:255" ht="12" customHeight="1" x14ac:dyDescent="0.25">
      <c r="A33" s="5"/>
      <c r="B33" s="106" t="s">
        <v>19</v>
      </c>
      <c r="C33" s="107"/>
      <c r="D33" s="108"/>
      <c r="E33" s="108"/>
      <c r="F33" s="109"/>
      <c r="G33" s="110"/>
    </row>
    <row r="34" spans="1:255" ht="24" customHeight="1" x14ac:dyDescent="0.25">
      <c r="A34" s="5"/>
      <c r="B34" s="111" t="s">
        <v>11</v>
      </c>
      <c r="C34" s="112" t="s">
        <v>12</v>
      </c>
      <c r="D34" s="112" t="s">
        <v>13</v>
      </c>
      <c r="E34" s="111" t="s">
        <v>14</v>
      </c>
      <c r="F34" s="112" t="s">
        <v>15</v>
      </c>
      <c r="G34" s="111" t="s">
        <v>16</v>
      </c>
    </row>
    <row r="35" spans="1:255" s="86" customFormat="1" ht="12" customHeight="1" x14ac:dyDescent="0.25">
      <c r="A35" s="78"/>
      <c r="B35" s="113"/>
      <c r="C35" s="114"/>
      <c r="D35" s="114"/>
      <c r="E35" s="114"/>
      <c r="F35" s="115"/>
      <c r="G35" s="116">
        <f>+D35*F35</f>
        <v>0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  <c r="HE35" s="85"/>
      <c r="HF35" s="85"/>
      <c r="HG35" s="85"/>
      <c r="HH35" s="85"/>
      <c r="HI35" s="85"/>
      <c r="HJ35" s="85"/>
      <c r="HK35" s="85"/>
      <c r="HL35" s="85"/>
      <c r="HM35" s="85"/>
      <c r="HN35" s="85"/>
      <c r="HO35" s="85"/>
      <c r="HP35" s="85"/>
      <c r="HQ35" s="85"/>
      <c r="HR35" s="85"/>
      <c r="HS35" s="85"/>
      <c r="HT35" s="85"/>
      <c r="HU35" s="85"/>
      <c r="HV35" s="85"/>
      <c r="HW35" s="85"/>
      <c r="HX35" s="85"/>
      <c r="HY35" s="85"/>
      <c r="HZ35" s="85"/>
      <c r="IA35" s="85"/>
      <c r="IB35" s="85"/>
      <c r="IC35" s="85"/>
      <c r="ID35" s="85"/>
      <c r="IE35" s="85"/>
      <c r="IF35" s="85"/>
      <c r="IG35" s="85"/>
      <c r="IH35" s="85"/>
      <c r="II35" s="85"/>
      <c r="IJ35" s="85"/>
      <c r="IK35" s="85"/>
      <c r="IL35" s="85"/>
      <c r="IM35" s="85"/>
      <c r="IN35" s="85"/>
      <c r="IO35" s="85"/>
      <c r="IP35" s="85"/>
      <c r="IQ35" s="85"/>
      <c r="IR35" s="85"/>
      <c r="IS35" s="85"/>
      <c r="IT35" s="85"/>
      <c r="IU35" s="85"/>
    </row>
    <row r="36" spans="1:255" ht="11.25" customHeight="1" x14ac:dyDescent="0.25">
      <c r="B36" s="16" t="s">
        <v>20</v>
      </c>
      <c r="C36" s="17"/>
      <c r="D36" s="17"/>
      <c r="E36" s="17"/>
      <c r="F36" s="18"/>
      <c r="G36" s="117">
        <f>SUM(G35)</f>
        <v>0</v>
      </c>
    </row>
    <row r="37" spans="1:255" ht="15.75" customHeight="1" x14ac:dyDescent="0.25">
      <c r="A37" s="5"/>
      <c r="B37" s="13"/>
      <c r="C37" s="14"/>
      <c r="D37" s="14"/>
      <c r="E37" s="14"/>
      <c r="F37" s="15"/>
      <c r="G37" s="15"/>
      <c r="K37" s="71"/>
    </row>
    <row r="38" spans="1:255" ht="12" customHeight="1" x14ac:dyDescent="0.25">
      <c r="A38" s="5"/>
      <c r="B38" s="106" t="s">
        <v>21</v>
      </c>
      <c r="C38" s="107"/>
      <c r="D38" s="108"/>
      <c r="E38" s="108"/>
      <c r="F38" s="109"/>
      <c r="G38" s="110"/>
    </row>
    <row r="39" spans="1:255" ht="24" customHeight="1" x14ac:dyDescent="0.25">
      <c r="A39" s="5"/>
      <c r="B39" s="111" t="s">
        <v>11</v>
      </c>
      <c r="C39" s="112" t="s">
        <v>12</v>
      </c>
      <c r="D39" s="112" t="s">
        <v>13</v>
      </c>
      <c r="E39" s="111" t="s">
        <v>14</v>
      </c>
      <c r="F39" s="112" t="s">
        <v>15</v>
      </c>
      <c r="G39" s="111" t="s">
        <v>16</v>
      </c>
    </row>
    <row r="40" spans="1:255" s="86" customFormat="1" ht="12" customHeight="1" x14ac:dyDescent="0.25">
      <c r="A40" s="78"/>
      <c r="B40" s="113" t="s">
        <v>96</v>
      </c>
      <c r="C40" s="114" t="s">
        <v>22</v>
      </c>
      <c r="D40" s="114">
        <v>0.125</v>
      </c>
      <c r="E40" s="114" t="s">
        <v>97</v>
      </c>
      <c r="F40" s="115">
        <v>407151</v>
      </c>
      <c r="G40" s="116">
        <f>+F40*D40</f>
        <v>50893.875</v>
      </c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  <c r="CU40" s="85"/>
      <c r="CV40" s="85"/>
      <c r="CW40" s="85"/>
      <c r="CX40" s="85"/>
      <c r="CY40" s="85"/>
      <c r="CZ40" s="85"/>
      <c r="DA40" s="85"/>
      <c r="DB40" s="85"/>
      <c r="DC40" s="85"/>
      <c r="DD40" s="85"/>
      <c r="DE40" s="85"/>
      <c r="DF40" s="85"/>
      <c r="DG40" s="85"/>
      <c r="DH40" s="85"/>
      <c r="DI40" s="85"/>
      <c r="DJ40" s="85"/>
      <c r="DK40" s="85"/>
      <c r="DL40" s="85"/>
      <c r="DM40" s="85"/>
      <c r="DN40" s="85"/>
      <c r="DO40" s="85"/>
      <c r="DP40" s="85"/>
      <c r="DQ40" s="85"/>
      <c r="DR40" s="85"/>
      <c r="DS40" s="85"/>
      <c r="DT40" s="85"/>
      <c r="DU40" s="85"/>
      <c r="DV40" s="85"/>
      <c r="DW40" s="85"/>
      <c r="DX40" s="85"/>
      <c r="DY40" s="85"/>
      <c r="DZ40" s="85"/>
      <c r="EA40" s="85"/>
      <c r="EB40" s="85"/>
      <c r="EC40" s="85"/>
      <c r="ED40" s="85"/>
      <c r="EE40" s="85"/>
      <c r="EF40" s="85"/>
      <c r="EG40" s="85"/>
      <c r="EH40" s="85"/>
      <c r="EI40" s="85"/>
      <c r="EJ40" s="85"/>
      <c r="EK40" s="85"/>
      <c r="EL40" s="85"/>
      <c r="EM40" s="85"/>
      <c r="EN40" s="85"/>
      <c r="EO40" s="85"/>
      <c r="EP40" s="85"/>
      <c r="EQ40" s="85"/>
      <c r="ER40" s="85"/>
      <c r="ES40" s="85"/>
      <c r="ET40" s="85"/>
      <c r="EU40" s="85"/>
      <c r="EV40" s="85"/>
      <c r="EW40" s="85"/>
      <c r="EX40" s="85"/>
      <c r="EY40" s="85"/>
      <c r="EZ40" s="85"/>
      <c r="FA40" s="85"/>
      <c r="FB40" s="85"/>
      <c r="FC40" s="85"/>
      <c r="FD40" s="85"/>
      <c r="FE40" s="85"/>
      <c r="FF40" s="85"/>
      <c r="FG40" s="85"/>
      <c r="FH40" s="85"/>
      <c r="FI40" s="85"/>
      <c r="FJ40" s="85"/>
      <c r="FK40" s="85"/>
      <c r="FL40" s="85"/>
      <c r="FM40" s="85"/>
      <c r="FN40" s="85"/>
      <c r="FO40" s="85"/>
      <c r="FP40" s="85"/>
      <c r="FQ40" s="85"/>
      <c r="FR40" s="85"/>
      <c r="FS40" s="85"/>
      <c r="FT40" s="85"/>
      <c r="FU40" s="85"/>
      <c r="FV40" s="85"/>
      <c r="FW40" s="85"/>
      <c r="FX40" s="85"/>
      <c r="FY40" s="85"/>
      <c r="FZ40" s="85"/>
      <c r="GA40" s="85"/>
      <c r="GB40" s="85"/>
      <c r="GC40" s="85"/>
      <c r="GD40" s="85"/>
      <c r="GE40" s="85"/>
      <c r="GF40" s="85"/>
      <c r="GG40" s="85"/>
      <c r="GH40" s="85"/>
      <c r="GI40" s="85"/>
      <c r="GJ40" s="85"/>
      <c r="GK40" s="85"/>
      <c r="GL40" s="85"/>
      <c r="GM40" s="85"/>
      <c r="GN40" s="85"/>
      <c r="GO40" s="85"/>
      <c r="GP40" s="85"/>
      <c r="GQ40" s="85"/>
      <c r="GR40" s="85"/>
      <c r="GS40" s="85"/>
      <c r="GT40" s="85"/>
      <c r="GU40" s="85"/>
      <c r="GV40" s="85"/>
      <c r="GW40" s="85"/>
      <c r="GX40" s="85"/>
      <c r="GY40" s="85"/>
      <c r="GZ40" s="85"/>
      <c r="HA40" s="85"/>
      <c r="HB40" s="85"/>
      <c r="HC40" s="85"/>
      <c r="HD40" s="85"/>
      <c r="HE40" s="85"/>
      <c r="HF40" s="85"/>
      <c r="HG40" s="85"/>
      <c r="HH40" s="85"/>
      <c r="HI40" s="85"/>
      <c r="HJ40" s="85"/>
      <c r="HK40" s="85"/>
      <c r="HL40" s="85"/>
      <c r="HM40" s="85"/>
      <c r="HN40" s="85"/>
      <c r="HO40" s="85"/>
      <c r="HP40" s="85"/>
      <c r="HQ40" s="85"/>
      <c r="HR40" s="85"/>
      <c r="HS40" s="85"/>
      <c r="HT40" s="85"/>
      <c r="HU40" s="85"/>
      <c r="HV40" s="85"/>
      <c r="HW40" s="85"/>
      <c r="HX40" s="85"/>
      <c r="HY40" s="85"/>
      <c r="HZ40" s="85"/>
      <c r="IA40" s="85"/>
      <c r="IB40" s="85"/>
      <c r="IC40" s="85"/>
      <c r="ID40" s="85"/>
      <c r="IE40" s="85"/>
      <c r="IF40" s="85"/>
      <c r="IG40" s="85"/>
      <c r="IH40" s="85"/>
      <c r="II40" s="85"/>
      <c r="IJ40" s="85"/>
      <c r="IK40" s="85"/>
      <c r="IL40" s="85"/>
      <c r="IM40" s="85"/>
      <c r="IN40" s="85"/>
      <c r="IO40" s="85"/>
      <c r="IP40" s="85"/>
      <c r="IQ40" s="85"/>
      <c r="IR40" s="85"/>
      <c r="IS40" s="85"/>
      <c r="IT40" s="85"/>
      <c r="IU40" s="85"/>
    </row>
    <row r="41" spans="1:255" s="86" customFormat="1" ht="12" customHeight="1" x14ac:dyDescent="0.25">
      <c r="A41" s="78"/>
      <c r="B41" s="113" t="s">
        <v>96</v>
      </c>
      <c r="C41" s="114" t="s">
        <v>22</v>
      </c>
      <c r="D41" s="114">
        <v>0.125</v>
      </c>
      <c r="E41" s="114" t="s">
        <v>98</v>
      </c>
      <c r="F41" s="115">
        <v>407151</v>
      </c>
      <c r="G41" s="116">
        <f t="shared" ref="G41:G43" si="1">+F41*D41</f>
        <v>50893.875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85"/>
      <c r="DU41" s="85"/>
      <c r="DV41" s="85"/>
      <c r="DW41" s="85"/>
      <c r="DX41" s="85"/>
      <c r="DY41" s="85"/>
      <c r="DZ41" s="85"/>
      <c r="EA41" s="85"/>
      <c r="EB41" s="85"/>
      <c r="EC41" s="85"/>
      <c r="ED41" s="85"/>
      <c r="EE41" s="85"/>
      <c r="EF41" s="85"/>
      <c r="EG41" s="85"/>
      <c r="EH41" s="85"/>
      <c r="EI41" s="85"/>
      <c r="EJ41" s="85"/>
      <c r="EK41" s="85"/>
      <c r="EL41" s="85"/>
      <c r="EM41" s="85"/>
      <c r="EN41" s="85"/>
      <c r="EO41" s="85"/>
      <c r="EP41" s="85"/>
      <c r="EQ41" s="85"/>
      <c r="ER41" s="85"/>
      <c r="ES41" s="85"/>
      <c r="ET41" s="85"/>
      <c r="EU41" s="85"/>
      <c r="EV41" s="85"/>
      <c r="EW41" s="85"/>
      <c r="EX41" s="85"/>
      <c r="EY41" s="85"/>
      <c r="EZ41" s="85"/>
      <c r="FA41" s="85"/>
      <c r="FB41" s="85"/>
      <c r="FC41" s="85"/>
      <c r="FD41" s="85"/>
      <c r="FE41" s="85"/>
      <c r="FF41" s="85"/>
      <c r="FG41" s="85"/>
      <c r="FH41" s="85"/>
      <c r="FI41" s="85"/>
      <c r="FJ41" s="85"/>
      <c r="FK41" s="85"/>
      <c r="FL41" s="85"/>
      <c r="FM41" s="85"/>
      <c r="FN41" s="85"/>
      <c r="FO41" s="85"/>
      <c r="FP41" s="85"/>
      <c r="FQ41" s="85"/>
      <c r="FR41" s="85"/>
      <c r="FS41" s="85"/>
      <c r="FT41" s="85"/>
      <c r="FU41" s="85"/>
      <c r="FV41" s="85"/>
      <c r="FW41" s="85"/>
      <c r="FX41" s="85"/>
      <c r="FY41" s="85"/>
      <c r="FZ41" s="85"/>
      <c r="GA41" s="85"/>
      <c r="GB41" s="85"/>
      <c r="GC41" s="85"/>
      <c r="GD41" s="85"/>
      <c r="GE41" s="85"/>
      <c r="GF41" s="85"/>
      <c r="GG41" s="85"/>
      <c r="GH41" s="85"/>
      <c r="GI41" s="85"/>
      <c r="GJ41" s="85"/>
      <c r="GK41" s="85"/>
      <c r="GL41" s="85"/>
      <c r="GM41" s="85"/>
      <c r="GN41" s="85"/>
      <c r="GO41" s="85"/>
      <c r="GP41" s="85"/>
      <c r="GQ41" s="85"/>
      <c r="GR41" s="85"/>
      <c r="GS41" s="85"/>
      <c r="GT41" s="85"/>
      <c r="GU41" s="85"/>
      <c r="GV41" s="85"/>
      <c r="GW41" s="85"/>
      <c r="GX41" s="85"/>
      <c r="GY41" s="85"/>
      <c r="GZ41" s="85"/>
      <c r="HA41" s="85"/>
      <c r="HB41" s="85"/>
      <c r="HC41" s="85"/>
      <c r="HD41" s="85"/>
      <c r="HE41" s="85"/>
      <c r="HF41" s="85"/>
      <c r="HG41" s="85"/>
      <c r="HH41" s="85"/>
      <c r="HI41" s="85"/>
      <c r="HJ41" s="85"/>
      <c r="HK41" s="85"/>
      <c r="HL41" s="85"/>
      <c r="HM41" s="85"/>
      <c r="HN41" s="85"/>
      <c r="HO41" s="85"/>
      <c r="HP41" s="85"/>
      <c r="HQ41" s="85"/>
      <c r="HR41" s="85"/>
      <c r="HS41" s="85"/>
      <c r="HT41" s="85"/>
      <c r="HU41" s="85"/>
      <c r="HV41" s="85"/>
      <c r="HW41" s="85"/>
      <c r="HX41" s="85"/>
      <c r="HY41" s="85"/>
      <c r="HZ41" s="85"/>
      <c r="IA41" s="85"/>
      <c r="IB41" s="85"/>
      <c r="IC41" s="85"/>
      <c r="ID41" s="85"/>
      <c r="IE41" s="85"/>
      <c r="IF41" s="85"/>
      <c r="IG41" s="85"/>
      <c r="IH41" s="85"/>
      <c r="II41" s="85"/>
      <c r="IJ41" s="85"/>
      <c r="IK41" s="85"/>
      <c r="IL41" s="85"/>
      <c r="IM41" s="85"/>
      <c r="IN41" s="85"/>
      <c r="IO41" s="85"/>
      <c r="IP41" s="85"/>
      <c r="IQ41" s="85"/>
      <c r="IR41" s="85"/>
      <c r="IS41" s="85"/>
      <c r="IT41" s="85"/>
      <c r="IU41" s="85"/>
    </row>
    <row r="42" spans="1:255" s="86" customFormat="1" ht="12" customHeight="1" x14ac:dyDescent="0.25">
      <c r="A42" s="78"/>
      <c r="B42" s="113" t="s">
        <v>96</v>
      </c>
      <c r="C42" s="114" t="s">
        <v>22</v>
      </c>
      <c r="D42" s="114">
        <v>0.125</v>
      </c>
      <c r="E42" s="114" t="s">
        <v>93</v>
      </c>
      <c r="F42" s="115">
        <v>407151</v>
      </c>
      <c r="G42" s="116">
        <f t="shared" si="1"/>
        <v>50893.875</v>
      </c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</row>
    <row r="43" spans="1:255" s="86" customFormat="1" ht="12" customHeight="1" x14ac:dyDescent="0.25">
      <c r="A43" s="78"/>
      <c r="B43" s="113" t="s">
        <v>99</v>
      </c>
      <c r="C43" s="114" t="s">
        <v>22</v>
      </c>
      <c r="D43" s="114">
        <v>0.25</v>
      </c>
      <c r="E43" s="114" t="s">
        <v>100</v>
      </c>
      <c r="F43" s="115">
        <v>424116</v>
      </c>
      <c r="G43" s="116">
        <f t="shared" si="1"/>
        <v>106029</v>
      </c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85"/>
      <c r="BG43" s="85"/>
      <c r="BH43" s="85"/>
      <c r="BI43" s="85"/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5"/>
      <c r="CE43" s="85"/>
      <c r="CF43" s="85"/>
      <c r="CG43" s="85"/>
      <c r="CH43" s="85"/>
      <c r="CI43" s="85"/>
      <c r="CJ43" s="85"/>
      <c r="CK43" s="85"/>
      <c r="CL43" s="85"/>
      <c r="CM43" s="85"/>
      <c r="CN43" s="85"/>
      <c r="CO43" s="85"/>
      <c r="CP43" s="85"/>
      <c r="CQ43" s="85"/>
      <c r="CR43" s="85"/>
      <c r="CS43" s="85"/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85"/>
      <c r="DU43" s="85"/>
      <c r="DV43" s="85"/>
      <c r="DW43" s="85"/>
      <c r="DX43" s="85"/>
      <c r="DY43" s="85"/>
      <c r="DZ43" s="85"/>
      <c r="EA43" s="85"/>
      <c r="EB43" s="85"/>
      <c r="EC43" s="85"/>
      <c r="ED43" s="85"/>
      <c r="EE43" s="85"/>
      <c r="EF43" s="85"/>
      <c r="EG43" s="85"/>
      <c r="EH43" s="85"/>
      <c r="EI43" s="85"/>
      <c r="EJ43" s="85"/>
      <c r="EK43" s="85"/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5"/>
      <c r="FG43" s="85"/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5"/>
      <c r="GD43" s="85"/>
      <c r="GE43" s="85"/>
      <c r="GF43" s="85"/>
      <c r="GG43" s="85"/>
      <c r="GH43" s="85"/>
      <c r="GI43" s="85"/>
      <c r="GJ43" s="85"/>
      <c r="GK43" s="85"/>
      <c r="GL43" s="85"/>
      <c r="GM43" s="85"/>
      <c r="GN43" s="85"/>
      <c r="GO43" s="85"/>
      <c r="GP43" s="85"/>
      <c r="GQ43" s="85"/>
      <c r="GR43" s="85"/>
      <c r="GS43" s="85"/>
      <c r="GT43" s="85"/>
      <c r="GU43" s="85"/>
      <c r="GV43" s="85"/>
      <c r="GW43" s="85"/>
      <c r="GX43" s="85"/>
      <c r="GY43" s="85"/>
      <c r="GZ43" s="85"/>
      <c r="HA43" s="85"/>
      <c r="HB43" s="85"/>
      <c r="HC43" s="85"/>
      <c r="HD43" s="85"/>
      <c r="HE43" s="85"/>
      <c r="HF43" s="85"/>
      <c r="HG43" s="85"/>
      <c r="HH43" s="85"/>
      <c r="HI43" s="85"/>
      <c r="HJ43" s="85"/>
      <c r="HK43" s="85"/>
      <c r="HL43" s="85"/>
      <c r="HM43" s="85"/>
      <c r="HN43" s="85"/>
      <c r="HO43" s="85"/>
      <c r="HP43" s="85"/>
      <c r="HQ43" s="85"/>
      <c r="HR43" s="85"/>
      <c r="HS43" s="85"/>
      <c r="HT43" s="85"/>
      <c r="HU43" s="85"/>
      <c r="HV43" s="85"/>
      <c r="HW43" s="85"/>
      <c r="HX43" s="85"/>
      <c r="HY43" s="85"/>
      <c r="HZ43" s="85"/>
      <c r="IA43" s="85"/>
      <c r="IB43" s="85"/>
      <c r="IC43" s="85"/>
      <c r="ID43" s="85"/>
      <c r="IE43" s="85"/>
      <c r="IF43" s="85"/>
      <c r="IG43" s="85"/>
      <c r="IH43" s="85"/>
      <c r="II43" s="85"/>
      <c r="IJ43" s="85"/>
      <c r="IK43" s="85"/>
      <c r="IL43" s="85"/>
      <c r="IM43" s="85"/>
      <c r="IN43" s="85"/>
      <c r="IO43" s="85"/>
      <c r="IP43" s="85"/>
      <c r="IQ43" s="85"/>
      <c r="IR43" s="85"/>
      <c r="IS43" s="85"/>
      <c r="IT43" s="85"/>
      <c r="IU43" s="85"/>
    </row>
    <row r="44" spans="1:255" s="86" customFormat="1" ht="12" customHeight="1" x14ac:dyDescent="0.25">
      <c r="A44" s="78"/>
      <c r="B44" s="113" t="s">
        <v>101</v>
      </c>
      <c r="C44" s="114" t="s">
        <v>22</v>
      </c>
      <c r="D44" s="114">
        <v>4</v>
      </c>
      <c r="E44" s="114" t="s">
        <v>102</v>
      </c>
      <c r="F44" s="115">
        <v>95040</v>
      </c>
      <c r="G44" s="116">
        <f>+F44*D44</f>
        <v>380160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</row>
    <row r="45" spans="1:255" ht="11.25" customHeight="1" x14ac:dyDescent="0.25">
      <c r="B45" s="16" t="s">
        <v>23</v>
      </c>
      <c r="C45" s="17"/>
      <c r="D45" s="17"/>
      <c r="E45" s="17"/>
      <c r="F45" s="18"/>
      <c r="G45" s="117">
        <f>SUM(G40:G44)</f>
        <v>638870.625</v>
      </c>
    </row>
    <row r="46" spans="1:255" ht="15.75" customHeight="1" x14ac:dyDescent="0.25">
      <c r="A46" s="5"/>
      <c r="B46" s="13"/>
      <c r="C46" s="14"/>
      <c r="D46" s="14"/>
      <c r="E46" s="14"/>
      <c r="F46" s="15"/>
      <c r="G46" s="15"/>
      <c r="K46" s="71"/>
    </row>
    <row r="47" spans="1:255" ht="12" customHeight="1" x14ac:dyDescent="0.25">
      <c r="A47" s="5"/>
      <c r="B47" s="106" t="s">
        <v>24</v>
      </c>
      <c r="C47" s="107"/>
      <c r="D47" s="108"/>
      <c r="E47" s="108"/>
      <c r="F47" s="109"/>
      <c r="G47" s="110"/>
    </row>
    <row r="48" spans="1:255" ht="24" customHeight="1" x14ac:dyDescent="0.25">
      <c r="A48" s="5"/>
      <c r="B48" s="111" t="s">
        <v>25</v>
      </c>
      <c r="C48" s="112" t="s">
        <v>26</v>
      </c>
      <c r="D48" s="112" t="s">
        <v>27</v>
      </c>
      <c r="E48" s="111" t="s">
        <v>14</v>
      </c>
      <c r="F48" s="112" t="s">
        <v>15</v>
      </c>
      <c r="G48" s="111" t="s">
        <v>16</v>
      </c>
    </row>
    <row r="49" spans="1:255" s="86" customFormat="1" ht="12" customHeight="1" x14ac:dyDescent="0.25">
      <c r="A49" s="78"/>
      <c r="B49" s="118" t="s">
        <v>28</v>
      </c>
      <c r="C49" s="114"/>
      <c r="D49" s="114"/>
      <c r="E49" s="114"/>
      <c r="F49" s="115"/>
      <c r="G49" s="116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</row>
    <row r="50" spans="1:255" s="86" customFormat="1" ht="12" customHeight="1" x14ac:dyDescent="0.25">
      <c r="A50" s="78"/>
      <c r="B50" s="113" t="s">
        <v>103</v>
      </c>
      <c r="C50" s="114" t="s">
        <v>29</v>
      </c>
      <c r="D50" s="114">
        <v>130</v>
      </c>
      <c r="E50" s="114" t="s">
        <v>134</v>
      </c>
      <c r="F50" s="115">
        <v>970</v>
      </c>
      <c r="G50" s="116">
        <f>+F50*D50</f>
        <v>126100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</row>
    <row r="51" spans="1:255" s="86" customFormat="1" ht="12" customHeight="1" x14ac:dyDescent="0.25">
      <c r="A51" s="78"/>
      <c r="B51" s="113" t="s">
        <v>129</v>
      </c>
      <c r="C51" s="114" t="s">
        <v>29</v>
      </c>
      <c r="D51" s="114">
        <v>100</v>
      </c>
      <c r="E51" s="114" t="s">
        <v>135</v>
      </c>
      <c r="F51" s="115">
        <v>1720</v>
      </c>
      <c r="G51" s="116">
        <f t="shared" ref="G51:G70" si="2">+F51*D51</f>
        <v>172000</v>
      </c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5"/>
      <c r="CE51" s="85"/>
      <c r="CF51" s="85"/>
      <c r="CG51" s="85"/>
      <c r="CH51" s="85"/>
      <c r="CI51" s="85"/>
      <c r="CJ51" s="85"/>
      <c r="CK51" s="85"/>
      <c r="CL51" s="85"/>
      <c r="CM51" s="85"/>
      <c r="CN51" s="85"/>
      <c r="CO51" s="85"/>
      <c r="CP51" s="85"/>
      <c r="CQ51" s="85"/>
      <c r="CR51" s="85"/>
      <c r="CS51" s="85"/>
      <c r="CT51" s="85"/>
      <c r="CU51" s="85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85"/>
      <c r="DU51" s="85"/>
      <c r="DV51" s="85"/>
      <c r="DW51" s="85"/>
      <c r="DX51" s="85"/>
      <c r="DY51" s="85"/>
      <c r="DZ51" s="85"/>
      <c r="EA51" s="85"/>
      <c r="EB51" s="85"/>
      <c r="EC51" s="85"/>
      <c r="ED51" s="85"/>
      <c r="EE51" s="85"/>
      <c r="EF51" s="85"/>
      <c r="EG51" s="85"/>
      <c r="EH51" s="85"/>
      <c r="EI51" s="85"/>
      <c r="EJ51" s="85"/>
      <c r="EK51" s="85"/>
      <c r="EL51" s="85"/>
      <c r="EM51" s="85"/>
      <c r="EN51" s="85"/>
      <c r="EO51" s="85"/>
      <c r="EP51" s="85"/>
      <c r="EQ51" s="85"/>
      <c r="ER51" s="85"/>
      <c r="ES51" s="85"/>
      <c r="ET51" s="85"/>
      <c r="EU51" s="85"/>
      <c r="EV51" s="85"/>
      <c r="EW51" s="85"/>
      <c r="EX51" s="85"/>
      <c r="EY51" s="85"/>
      <c r="EZ51" s="85"/>
      <c r="FA51" s="85"/>
      <c r="FB51" s="85"/>
      <c r="FC51" s="85"/>
      <c r="FD51" s="85"/>
      <c r="FE51" s="85"/>
      <c r="FF51" s="85"/>
      <c r="FG51" s="85"/>
      <c r="FH51" s="85"/>
      <c r="FI51" s="85"/>
      <c r="FJ51" s="85"/>
      <c r="FK51" s="85"/>
      <c r="FL51" s="85"/>
      <c r="FM51" s="85"/>
      <c r="FN51" s="85"/>
      <c r="FO51" s="85"/>
      <c r="FP51" s="85"/>
      <c r="FQ51" s="85"/>
      <c r="FR51" s="85"/>
      <c r="FS51" s="85"/>
      <c r="FT51" s="85"/>
      <c r="FU51" s="85"/>
      <c r="FV51" s="85"/>
      <c r="FW51" s="85"/>
      <c r="FX51" s="85"/>
      <c r="FY51" s="85"/>
      <c r="FZ51" s="85"/>
      <c r="GA51" s="85"/>
      <c r="GB51" s="85"/>
      <c r="GC51" s="85"/>
      <c r="GD51" s="85"/>
      <c r="GE51" s="85"/>
      <c r="GF51" s="85"/>
      <c r="GG51" s="85"/>
      <c r="GH51" s="85"/>
      <c r="GI51" s="85"/>
      <c r="GJ51" s="85"/>
      <c r="GK51" s="85"/>
      <c r="GL51" s="85"/>
      <c r="GM51" s="85"/>
      <c r="GN51" s="85"/>
      <c r="GO51" s="85"/>
      <c r="GP51" s="85"/>
      <c r="GQ51" s="85"/>
      <c r="GR51" s="85"/>
      <c r="GS51" s="85"/>
      <c r="GT51" s="85"/>
      <c r="GU51" s="85"/>
      <c r="GV51" s="85"/>
      <c r="GW51" s="85"/>
      <c r="GX51" s="85"/>
      <c r="GY51" s="85"/>
      <c r="GZ51" s="85"/>
      <c r="HA51" s="85"/>
      <c r="HB51" s="85"/>
      <c r="HC51" s="85"/>
      <c r="HD51" s="85"/>
      <c r="HE51" s="85"/>
      <c r="HF51" s="85"/>
      <c r="HG51" s="85"/>
      <c r="HH51" s="85"/>
      <c r="HI51" s="85"/>
      <c r="HJ51" s="85"/>
      <c r="HK51" s="85"/>
      <c r="HL51" s="85"/>
      <c r="HM51" s="85"/>
      <c r="HN51" s="85"/>
      <c r="HO51" s="85"/>
      <c r="HP51" s="85"/>
      <c r="HQ51" s="85"/>
      <c r="HR51" s="85"/>
      <c r="HS51" s="85"/>
      <c r="HT51" s="85"/>
      <c r="HU51" s="85"/>
      <c r="HV51" s="85"/>
      <c r="HW51" s="85"/>
      <c r="HX51" s="85"/>
      <c r="HY51" s="85"/>
      <c r="HZ51" s="85"/>
      <c r="IA51" s="85"/>
      <c r="IB51" s="85"/>
      <c r="IC51" s="85"/>
      <c r="ID51" s="85"/>
      <c r="IE51" s="85"/>
      <c r="IF51" s="85"/>
      <c r="IG51" s="85"/>
      <c r="IH51" s="85"/>
      <c r="II51" s="85"/>
      <c r="IJ51" s="85"/>
      <c r="IK51" s="85"/>
      <c r="IL51" s="85"/>
      <c r="IM51" s="85"/>
      <c r="IN51" s="85"/>
      <c r="IO51" s="85"/>
      <c r="IP51" s="85"/>
      <c r="IQ51" s="85"/>
      <c r="IR51" s="85"/>
      <c r="IS51" s="85"/>
      <c r="IT51" s="85"/>
      <c r="IU51" s="85"/>
    </row>
    <row r="52" spans="1:255" s="86" customFormat="1" ht="12" customHeight="1" x14ac:dyDescent="0.25">
      <c r="A52" s="78"/>
      <c r="B52" s="113" t="s">
        <v>130</v>
      </c>
      <c r="C52" s="114" t="s">
        <v>29</v>
      </c>
      <c r="D52" s="114">
        <v>140</v>
      </c>
      <c r="E52" s="114" t="s">
        <v>91</v>
      </c>
      <c r="F52" s="115">
        <v>1476</v>
      </c>
      <c r="G52" s="116">
        <f t="shared" si="2"/>
        <v>206640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  <c r="ES52" s="85"/>
      <c r="ET52" s="85"/>
      <c r="EU52" s="85"/>
      <c r="EV52" s="85"/>
      <c r="EW52" s="85"/>
      <c r="EX52" s="85"/>
      <c r="EY52" s="85"/>
      <c r="EZ52" s="85"/>
      <c r="FA52" s="85"/>
      <c r="FB52" s="85"/>
      <c r="FC52" s="85"/>
      <c r="FD52" s="85"/>
      <c r="FE52" s="85"/>
      <c r="FF52" s="85"/>
      <c r="FG52" s="85"/>
      <c r="FH52" s="85"/>
      <c r="FI52" s="85"/>
      <c r="FJ52" s="85"/>
      <c r="FK52" s="85"/>
      <c r="FL52" s="85"/>
      <c r="FM52" s="85"/>
      <c r="FN52" s="85"/>
      <c r="FO52" s="85"/>
      <c r="FP52" s="85"/>
      <c r="FQ52" s="85"/>
      <c r="FR52" s="85"/>
      <c r="FS52" s="85"/>
      <c r="FT52" s="85"/>
      <c r="FU52" s="85"/>
      <c r="FV52" s="85"/>
      <c r="FW52" s="85"/>
      <c r="FX52" s="85"/>
      <c r="FY52" s="85"/>
      <c r="FZ52" s="85"/>
      <c r="GA52" s="85"/>
      <c r="GB52" s="85"/>
      <c r="GC52" s="85"/>
      <c r="GD52" s="85"/>
      <c r="GE52" s="85"/>
      <c r="GF52" s="85"/>
      <c r="GG52" s="85"/>
      <c r="GH52" s="85"/>
      <c r="GI52" s="85"/>
      <c r="GJ52" s="85"/>
      <c r="GK52" s="85"/>
      <c r="GL52" s="85"/>
      <c r="GM52" s="85"/>
      <c r="GN52" s="85"/>
      <c r="GO52" s="85"/>
      <c r="GP52" s="85"/>
      <c r="GQ52" s="85"/>
      <c r="GR52" s="85"/>
      <c r="GS52" s="85"/>
      <c r="GT52" s="85"/>
      <c r="GU52" s="85"/>
      <c r="GV52" s="85"/>
      <c r="GW52" s="85"/>
      <c r="GX52" s="85"/>
      <c r="GY52" s="85"/>
      <c r="GZ52" s="85"/>
      <c r="HA52" s="85"/>
      <c r="HB52" s="85"/>
      <c r="HC52" s="85"/>
      <c r="HD52" s="85"/>
      <c r="HE52" s="85"/>
      <c r="HF52" s="85"/>
      <c r="HG52" s="85"/>
      <c r="HH52" s="85"/>
      <c r="HI52" s="85"/>
      <c r="HJ52" s="85"/>
      <c r="HK52" s="85"/>
      <c r="HL52" s="85"/>
      <c r="HM52" s="85"/>
      <c r="HN52" s="85"/>
      <c r="HO52" s="85"/>
      <c r="HP52" s="85"/>
      <c r="HQ52" s="85"/>
      <c r="HR52" s="85"/>
      <c r="HS52" s="85"/>
      <c r="HT52" s="85"/>
      <c r="HU52" s="85"/>
      <c r="HV52" s="85"/>
      <c r="HW52" s="85"/>
      <c r="HX52" s="85"/>
      <c r="HY52" s="85"/>
      <c r="HZ52" s="85"/>
      <c r="IA52" s="85"/>
      <c r="IB52" s="85"/>
      <c r="IC52" s="85"/>
      <c r="ID52" s="85"/>
      <c r="IE52" s="85"/>
      <c r="IF52" s="85"/>
      <c r="IG52" s="85"/>
      <c r="IH52" s="85"/>
      <c r="II52" s="85"/>
      <c r="IJ52" s="85"/>
      <c r="IK52" s="85"/>
      <c r="IL52" s="85"/>
      <c r="IM52" s="85"/>
      <c r="IN52" s="85"/>
      <c r="IO52" s="85"/>
      <c r="IP52" s="85"/>
      <c r="IQ52" s="85"/>
      <c r="IR52" s="85"/>
      <c r="IS52" s="85"/>
      <c r="IT52" s="85"/>
      <c r="IU52" s="85"/>
    </row>
    <row r="53" spans="1:255" s="86" customFormat="1" ht="12" customHeight="1" x14ac:dyDescent="0.25">
      <c r="A53" s="78"/>
      <c r="B53" s="113" t="s">
        <v>131</v>
      </c>
      <c r="C53" s="114" t="s">
        <v>29</v>
      </c>
      <c r="D53" s="114">
        <v>170</v>
      </c>
      <c r="E53" s="114" t="s">
        <v>136</v>
      </c>
      <c r="F53" s="115">
        <v>1571</v>
      </c>
      <c r="G53" s="116">
        <f t="shared" si="2"/>
        <v>267070</v>
      </c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5"/>
      <c r="CE53" s="85"/>
      <c r="CF53" s="85"/>
      <c r="CG53" s="85"/>
      <c r="CH53" s="85"/>
      <c r="CI53" s="85"/>
      <c r="CJ53" s="85"/>
      <c r="CK53" s="85"/>
      <c r="CL53" s="85"/>
      <c r="CM53" s="85"/>
      <c r="CN53" s="85"/>
      <c r="CO53" s="85"/>
      <c r="CP53" s="85"/>
      <c r="CQ53" s="85"/>
      <c r="CR53" s="85"/>
      <c r="CS53" s="85"/>
      <c r="CT53" s="85"/>
      <c r="CU53" s="8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85"/>
      <c r="DU53" s="85"/>
      <c r="DV53" s="85"/>
      <c r="DW53" s="85"/>
      <c r="DX53" s="85"/>
      <c r="DY53" s="85"/>
      <c r="DZ53" s="85"/>
      <c r="EA53" s="85"/>
      <c r="EB53" s="85"/>
      <c r="EC53" s="85"/>
      <c r="ED53" s="85"/>
      <c r="EE53" s="85"/>
      <c r="EF53" s="85"/>
      <c r="EG53" s="85"/>
      <c r="EH53" s="85"/>
      <c r="EI53" s="85"/>
      <c r="EJ53" s="85"/>
      <c r="EK53" s="85"/>
      <c r="EL53" s="85"/>
      <c r="EM53" s="85"/>
      <c r="EN53" s="85"/>
      <c r="EO53" s="85"/>
      <c r="EP53" s="85"/>
      <c r="EQ53" s="85"/>
      <c r="ER53" s="85"/>
      <c r="ES53" s="85"/>
      <c r="ET53" s="85"/>
      <c r="EU53" s="85"/>
      <c r="EV53" s="85"/>
      <c r="EW53" s="85"/>
      <c r="EX53" s="85"/>
      <c r="EY53" s="85"/>
      <c r="EZ53" s="85"/>
      <c r="FA53" s="85"/>
      <c r="FB53" s="85"/>
      <c r="FC53" s="85"/>
      <c r="FD53" s="85"/>
      <c r="FE53" s="85"/>
      <c r="FF53" s="85"/>
      <c r="FG53" s="85"/>
      <c r="FH53" s="85"/>
      <c r="FI53" s="85"/>
      <c r="FJ53" s="85"/>
      <c r="FK53" s="85"/>
      <c r="FL53" s="85"/>
      <c r="FM53" s="85"/>
      <c r="FN53" s="85"/>
      <c r="FO53" s="85"/>
      <c r="FP53" s="85"/>
      <c r="FQ53" s="85"/>
      <c r="FR53" s="85"/>
      <c r="FS53" s="85"/>
      <c r="FT53" s="85"/>
      <c r="FU53" s="85"/>
      <c r="FV53" s="85"/>
      <c r="FW53" s="85"/>
      <c r="FX53" s="85"/>
      <c r="FY53" s="85"/>
      <c r="FZ53" s="85"/>
      <c r="GA53" s="85"/>
      <c r="GB53" s="85"/>
      <c r="GC53" s="85"/>
      <c r="GD53" s="85"/>
      <c r="GE53" s="85"/>
      <c r="GF53" s="85"/>
      <c r="GG53" s="85"/>
      <c r="GH53" s="85"/>
      <c r="GI53" s="85"/>
      <c r="GJ53" s="85"/>
      <c r="GK53" s="85"/>
      <c r="GL53" s="85"/>
      <c r="GM53" s="85"/>
      <c r="GN53" s="85"/>
      <c r="GO53" s="85"/>
      <c r="GP53" s="85"/>
      <c r="GQ53" s="85"/>
      <c r="GR53" s="85"/>
      <c r="GS53" s="85"/>
      <c r="GT53" s="85"/>
      <c r="GU53" s="85"/>
      <c r="GV53" s="85"/>
      <c r="GW53" s="85"/>
      <c r="GX53" s="85"/>
      <c r="GY53" s="85"/>
      <c r="GZ53" s="85"/>
      <c r="HA53" s="85"/>
      <c r="HB53" s="85"/>
      <c r="HC53" s="85"/>
      <c r="HD53" s="85"/>
      <c r="HE53" s="85"/>
      <c r="HF53" s="85"/>
      <c r="HG53" s="85"/>
      <c r="HH53" s="85"/>
      <c r="HI53" s="85"/>
      <c r="HJ53" s="85"/>
      <c r="HK53" s="85"/>
      <c r="HL53" s="85"/>
      <c r="HM53" s="85"/>
      <c r="HN53" s="85"/>
      <c r="HO53" s="85"/>
      <c r="HP53" s="85"/>
      <c r="HQ53" s="85"/>
      <c r="HR53" s="85"/>
      <c r="HS53" s="85"/>
      <c r="HT53" s="85"/>
      <c r="HU53" s="85"/>
      <c r="HV53" s="85"/>
      <c r="HW53" s="85"/>
      <c r="HX53" s="85"/>
      <c r="HY53" s="85"/>
      <c r="HZ53" s="85"/>
      <c r="IA53" s="85"/>
      <c r="IB53" s="85"/>
      <c r="IC53" s="85"/>
      <c r="ID53" s="85"/>
      <c r="IE53" s="85"/>
      <c r="IF53" s="85"/>
      <c r="IG53" s="85"/>
      <c r="IH53" s="85"/>
      <c r="II53" s="85"/>
      <c r="IJ53" s="85"/>
      <c r="IK53" s="85"/>
      <c r="IL53" s="85"/>
      <c r="IM53" s="85"/>
      <c r="IN53" s="85"/>
      <c r="IO53" s="85"/>
      <c r="IP53" s="85"/>
      <c r="IQ53" s="85"/>
      <c r="IR53" s="85"/>
      <c r="IS53" s="85"/>
      <c r="IT53" s="85"/>
      <c r="IU53" s="85"/>
    </row>
    <row r="54" spans="1:255" s="86" customFormat="1" ht="12" customHeight="1" x14ac:dyDescent="0.25">
      <c r="A54" s="78"/>
      <c r="B54" s="113" t="s">
        <v>132</v>
      </c>
      <c r="C54" s="114" t="s">
        <v>29</v>
      </c>
      <c r="D54" s="114">
        <v>100</v>
      </c>
      <c r="E54" s="114" t="s">
        <v>106</v>
      </c>
      <c r="F54" s="115">
        <v>827</v>
      </c>
      <c r="G54" s="116">
        <f t="shared" si="2"/>
        <v>82700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5"/>
      <c r="CE54" s="85"/>
      <c r="CF54" s="85"/>
      <c r="CG54" s="85"/>
      <c r="CH54" s="85"/>
      <c r="CI54" s="85"/>
      <c r="CJ54" s="85"/>
      <c r="CK54" s="85"/>
      <c r="CL54" s="85"/>
      <c r="CM54" s="85"/>
      <c r="CN54" s="85"/>
      <c r="CO54" s="85"/>
      <c r="CP54" s="85"/>
      <c r="CQ54" s="85"/>
      <c r="CR54" s="85"/>
      <c r="CS54" s="85"/>
      <c r="CT54" s="85"/>
      <c r="CU54" s="8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85"/>
      <c r="DU54" s="85"/>
      <c r="DV54" s="85"/>
      <c r="DW54" s="85"/>
      <c r="DX54" s="85"/>
      <c r="DY54" s="85"/>
      <c r="DZ54" s="85"/>
      <c r="EA54" s="85"/>
      <c r="EB54" s="85"/>
      <c r="EC54" s="85"/>
      <c r="ED54" s="85"/>
      <c r="EE54" s="85"/>
      <c r="EF54" s="85"/>
      <c r="EG54" s="85"/>
      <c r="EH54" s="85"/>
      <c r="EI54" s="85"/>
      <c r="EJ54" s="85"/>
      <c r="EK54" s="85"/>
      <c r="EL54" s="85"/>
      <c r="EM54" s="85"/>
      <c r="EN54" s="85"/>
      <c r="EO54" s="85"/>
      <c r="EP54" s="85"/>
      <c r="EQ54" s="85"/>
      <c r="ER54" s="85"/>
      <c r="ES54" s="85"/>
      <c r="ET54" s="85"/>
      <c r="EU54" s="85"/>
      <c r="EV54" s="85"/>
      <c r="EW54" s="85"/>
      <c r="EX54" s="85"/>
      <c r="EY54" s="85"/>
      <c r="EZ54" s="85"/>
      <c r="FA54" s="85"/>
      <c r="FB54" s="85"/>
      <c r="FC54" s="85"/>
      <c r="FD54" s="85"/>
      <c r="FE54" s="85"/>
      <c r="FF54" s="85"/>
      <c r="FG54" s="85"/>
      <c r="FH54" s="85"/>
      <c r="FI54" s="85"/>
      <c r="FJ54" s="85"/>
      <c r="FK54" s="85"/>
      <c r="FL54" s="85"/>
      <c r="FM54" s="85"/>
      <c r="FN54" s="85"/>
      <c r="FO54" s="85"/>
      <c r="FP54" s="85"/>
      <c r="FQ54" s="85"/>
      <c r="FR54" s="85"/>
      <c r="FS54" s="85"/>
      <c r="FT54" s="85"/>
      <c r="FU54" s="85"/>
      <c r="FV54" s="85"/>
      <c r="FW54" s="85"/>
      <c r="FX54" s="85"/>
      <c r="FY54" s="85"/>
      <c r="FZ54" s="85"/>
      <c r="GA54" s="85"/>
      <c r="GB54" s="85"/>
      <c r="GC54" s="85"/>
      <c r="GD54" s="85"/>
      <c r="GE54" s="85"/>
      <c r="GF54" s="85"/>
      <c r="GG54" s="85"/>
      <c r="GH54" s="85"/>
      <c r="GI54" s="85"/>
      <c r="GJ54" s="85"/>
      <c r="GK54" s="85"/>
      <c r="GL54" s="85"/>
      <c r="GM54" s="85"/>
      <c r="GN54" s="85"/>
      <c r="GO54" s="85"/>
      <c r="GP54" s="85"/>
      <c r="GQ54" s="85"/>
      <c r="GR54" s="85"/>
      <c r="GS54" s="85"/>
      <c r="GT54" s="85"/>
      <c r="GU54" s="85"/>
      <c r="GV54" s="85"/>
      <c r="GW54" s="85"/>
      <c r="GX54" s="85"/>
      <c r="GY54" s="85"/>
      <c r="GZ54" s="85"/>
      <c r="HA54" s="85"/>
      <c r="HB54" s="85"/>
      <c r="HC54" s="85"/>
      <c r="HD54" s="85"/>
      <c r="HE54" s="85"/>
      <c r="HF54" s="85"/>
      <c r="HG54" s="85"/>
      <c r="HH54" s="85"/>
      <c r="HI54" s="85"/>
      <c r="HJ54" s="85"/>
      <c r="HK54" s="85"/>
      <c r="HL54" s="85"/>
      <c r="HM54" s="85"/>
      <c r="HN54" s="85"/>
      <c r="HO54" s="85"/>
      <c r="HP54" s="85"/>
      <c r="HQ54" s="85"/>
      <c r="HR54" s="85"/>
      <c r="HS54" s="85"/>
      <c r="HT54" s="85"/>
      <c r="HU54" s="85"/>
      <c r="HV54" s="85"/>
      <c r="HW54" s="85"/>
      <c r="HX54" s="85"/>
      <c r="HY54" s="85"/>
      <c r="HZ54" s="85"/>
      <c r="IA54" s="85"/>
      <c r="IB54" s="85"/>
      <c r="IC54" s="85"/>
      <c r="ID54" s="85"/>
      <c r="IE54" s="85"/>
      <c r="IF54" s="85"/>
      <c r="IG54" s="85"/>
      <c r="IH54" s="85"/>
      <c r="II54" s="85"/>
      <c r="IJ54" s="85"/>
      <c r="IK54" s="85"/>
      <c r="IL54" s="85"/>
      <c r="IM54" s="85"/>
      <c r="IN54" s="85"/>
      <c r="IO54" s="85"/>
      <c r="IP54" s="85"/>
      <c r="IQ54" s="85"/>
      <c r="IR54" s="85"/>
      <c r="IS54" s="85"/>
      <c r="IT54" s="85"/>
      <c r="IU54" s="85"/>
    </row>
    <row r="55" spans="1:255" s="86" customFormat="1" ht="12" customHeight="1" x14ac:dyDescent="0.25">
      <c r="A55" s="78"/>
      <c r="B55" s="113" t="s">
        <v>105</v>
      </c>
      <c r="C55" s="114" t="s">
        <v>29</v>
      </c>
      <c r="D55" s="114">
        <v>60</v>
      </c>
      <c r="E55" s="114" t="s">
        <v>106</v>
      </c>
      <c r="F55" s="115">
        <v>1642</v>
      </c>
      <c r="G55" s="116">
        <f t="shared" si="2"/>
        <v>98520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pans="1:255" s="86" customFormat="1" ht="12" customHeight="1" x14ac:dyDescent="0.25">
      <c r="A56" s="78"/>
      <c r="B56" s="113" t="s">
        <v>104</v>
      </c>
      <c r="C56" s="114" t="s">
        <v>29</v>
      </c>
      <c r="D56" s="114">
        <v>233</v>
      </c>
      <c r="E56" s="114" t="s">
        <v>137</v>
      </c>
      <c r="F56" s="115">
        <v>1413</v>
      </c>
      <c r="G56" s="116">
        <f t="shared" si="2"/>
        <v>329229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</row>
    <row r="57" spans="1:255" s="86" customFormat="1" ht="12" customHeight="1" x14ac:dyDescent="0.25">
      <c r="A57" s="78"/>
      <c r="B57" s="113" t="s">
        <v>133</v>
      </c>
      <c r="C57" s="114" t="s">
        <v>29</v>
      </c>
      <c r="D57" s="114">
        <v>40</v>
      </c>
      <c r="E57" s="114" t="s">
        <v>138</v>
      </c>
      <c r="F57" s="115">
        <v>2618</v>
      </c>
      <c r="G57" s="116">
        <f t="shared" si="2"/>
        <v>104720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</row>
    <row r="58" spans="1:255" s="86" customFormat="1" ht="12" customHeight="1" x14ac:dyDescent="0.25">
      <c r="A58" s="78"/>
      <c r="B58" s="118" t="s">
        <v>107</v>
      </c>
      <c r="C58" s="114"/>
      <c r="D58" s="114"/>
      <c r="E58" s="114"/>
      <c r="F58" s="115"/>
      <c r="G58" s="116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</row>
    <row r="59" spans="1:255" s="86" customFormat="1" ht="12" customHeight="1" x14ac:dyDescent="0.25">
      <c r="A59" s="78"/>
      <c r="B59" s="113" t="s">
        <v>108</v>
      </c>
      <c r="C59" s="114" t="s">
        <v>62</v>
      </c>
      <c r="D59" s="114">
        <v>2</v>
      </c>
      <c r="E59" s="114" t="s">
        <v>109</v>
      </c>
      <c r="F59" s="115">
        <v>21694</v>
      </c>
      <c r="G59" s="116">
        <f t="shared" si="2"/>
        <v>43388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</row>
    <row r="60" spans="1:255" s="86" customFormat="1" ht="12" customHeight="1" x14ac:dyDescent="0.25">
      <c r="A60" s="78"/>
      <c r="B60" s="113" t="s">
        <v>110</v>
      </c>
      <c r="C60" s="114" t="s">
        <v>64</v>
      </c>
      <c r="D60" s="114">
        <v>1</v>
      </c>
      <c r="E60" s="114" t="s">
        <v>93</v>
      </c>
      <c r="F60" s="115">
        <v>35000</v>
      </c>
      <c r="G60" s="116">
        <f t="shared" si="2"/>
        <v>35000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</row>
    <row r="61" spans="1:255" s="86" customFormat="1" ht="12" customHeight="1" x14ac:dyDescent="0.25">
      <c r="A61" s="78"/>
      <c r="B61" s="118" t="s">
        <v>30</v>
      </c>
      <c r="C61" s="114"/>
      <c r="D61" s="114"/>
      <c r="E61" s="114"/>
      <c r="F61" s="115"/>
      <c r="G61" s="116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</row>
    <row r="62" spans="1:255" s="86" customFormat="1" ht="12" customHeight="1" x14ac:dyDescent="0.25">
      <c r="A62" s="78"/>
      <c r="B62" s="113" t="s">
        <v>111</v>
      </c>
      <c r="C62" s="114" t="s">
        <v>62</v>
      </c>
      <c r="D62" s="114">
        <v>10</v>
      </c>
      <c r="E62" s="114" t="s">
        <v>112</v>
      </c>
      <c r="F62" s="115">
        <v>17689</v>
      </c>
      <c r="G62" s="116">
        <f t="shared" si="2"/>
        <v>176890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6" customFormat="1" ht="12" customHeight="1" x14ac:dyDescent="0.25">
      <c r="A63" s="78"/>
      <c r="B63" s="118" t="s">
        <v>31</v>
      </c>
      <c r="C63" s="114"/>
      <c r="D63" s="114"/>
      <c r="E63" s="114"/>
      <c r="F63" s="115"/>
      <c r="G63" s="116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</row>
    <row r="64" spans="1:255" s="86" customFormat="1" ht="12" customHeight="1" x14ac:dyDescent="0.25">
      <c r="A64" s="78"/>
      <c r="B64" s="113" t="s">
        <v>113</v>
      </c>
      <c r="C64" s="114" t="s">
        <v>114</v>
      </c>
      <c r="D64" s="114">
        <v>1</v>
      </c>
      <c r="E64" s="114" t="s">
        <v>98</v>
      </c>
      <c r="F64" s="115">
        <v>304640</v>
      </c>
      <c r="G64" s="116">
        <f t="shared" si="2"/>
        <v>304640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s="86" customFormat="1" ht="12" customHeight="1" x14ac:dyDescent="0.25">
      <c r="A65" s="78"/>
      <c r="B65" s="113" t="s">
        <v>115</v>
      </c>
      <c r="C65" s="114" t="s">
        <v>62</v>
      </c>
      <c r="D65" s="114">
        <v>40</v>
      </c>
      <c r="E65" s="114" t="s">
        <v>97</v>
      </c>
      <c r="F65" s="115">
        <v>2604</v>
      </c>
      <c r="G65" s="116">
        <f t="shared" si="2"/>
        <v>104160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</row>
    <row r="66" spans="1:255" s="86" customFormat="1" ht="12" customHeight="1" x14ac:dyDescent="0.25">
      <c r="A66" s="78"/>
      <c r="B66" s="113" t="s">
        <v>63</v>
      </c>
      <c r="C66" s="114" t="s">
        <v>62</v>
      </c>
      <c r="D66" s="114">
        <v>1</v>
      </c>
      <c r="E66" s="114" t="s">
        <v>98</v>
      </c>
      <c r="F66" s="115">
        <v>41650</v>
      </c>
      <c r="G66" s="116">
        <f t="shared" si="2"/>
        <v>41650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</row>
    <row r="67" spans="1:255" s="86" customFormat="1" ht="12" customHeight="1" x14ac:dyDescent="0.25">
      <c r="A67" s="78"/>
      <c r="B67" s="118" t="s">
        <v>33</v>
      </c>
      <c r="C67" s="114"/>
      <c r="D67" s="114"/>
      <c r="E67" s="114"/>
      <c r="F67" s="115"/>
      <c r="G67" s="116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</row>
    <row r="68" spans="1:255" s="86" customFormat="1" ht="12" customHeight="1" x14ac:dyDescent="0.25">
      <c r="A68" s="78"/>
      <c r="B68" s="113" t="s">
        <v>116</v>
      </c>
      <c r="C68" s="114" t="s">
        <v>117</v>
      </c>
      <c r="D68" s="114">
        <v>2</v>
      </c>
      <c r="E68" s="114" t="s">
        <v>118</v>
      </c>
      <c r="F68" s="115">
        <v>38267</v>
      </c>
      <c r="G68" s="116">
        <f t="shared" si="2"/>
        <v>76534</v>
      </c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</row>
    <row r="69" spans="1:255" s="86" customFormat="1" ht="12" customHeight="1" x14ac:dyDescent="0.25">
      <c r="A69" s="78"/>
      <c r="B69" s="113" t="s">
        <v>119</v>
      </c>
      <c r="C69" s="114" t="s">
        <v>120</v>
      </c>
      <c r="D69" s="114">
        <v>3</v>
      </c>
      <c r="E69" s="114" t="s">
        <v>121</v>
      </c>
      <c r="F69" s="115">
        <v>20456</v>
      </c>
      <c r="G69" s="116">
        <f t="shared" si="2"/>
        <v>61368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s="86" customFormat="1" ht="12" customHeight="1" x14ac:dyDescent="0.25">
      <c r="A70" s="78"/>
      <c r="B70" s="113" t="s">
        <v>122</v>
      </c>
      <c r="C70" s="114" t="s">
        <v>64</v>
      </c>
      <c r="D70" s="114">
        <v>10</v>
      </c>
      <c r="E70" s="114" t="s">
        <v>123</v>
      </c>
      <c r="F70" s="115">
        <v>22600</v>
      </c>
      <c r="G70" s="116">
        <f t="shared" si="2"/>
        <v>226000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ht="11.25" customHeight="1" x14ac:dyDescent="0.25">
      <c r="B71" s="16" t="s">
        <v>32</v>
      </c>
      <c r="C71" s="17"/>
      <c r="D71" s="17"/>
      <c r="E71" s="17"/>
      <c r="F71" s="18"/>
      <c r="G71" s="117">
        <f>SUM(G49:G70)</f>
        <v>2456609</v>
      </c>
    </row>
    <row r="72" spans="1:255" ht="15.75" customHeight="1" x14ac:dyDescent="0.25">
      <c r="A72" s="5"/>
      <c r="B72" s="13"/>
      <c r="C72" s="14"/>
      <c r="D72" s="14"/>
      <c r="E72" s="14"/>
      <c r="F72" s="15"/>
      <c r="G72" s="15"/>
      <c r="K72" s="71"/>
    </row>
    <row r="73" spans="1:255" ht="12" customHeight="1" x14ac:dyDescent="0.25">
      <c r="A73" s="5"/>
      <c r="B73" s="106" t="s">
        <v>33</v>
      </c>
      <c r="C73" s="107"/>
      <c r="D73" s="108"/>
      <c r="E73" s="108"/>
      <c r="F73" s="109"/>
      <c r="G73" s="110"/>
    </row>
    <row r="74" spans="1:255" ht="24" customHeight="1" x14ac:dyDescent="0.25">
      <c r="A74" s="5"/>
      <c r="B74" s="111" t="s">
        <v>34</v>
      </c>
      <c r="C74" s="112" t="s">
        <v>26</v>
      </c>
      <c r="D74" s="112" t="s">
        <v>27</v>
      </c>
      <c r="E74" s="111" t="s">
        <v>14</v>
      </c>
      <c r="F74" s="112" t="s">
        <v>15</v>
      </c>
      <c r="G74" s="111" t="s">
        <v>16</v>
      </c>
    </row>
    <row r="75" spans="1:255" s="86" customFormat="1" ht="12" customHeight="1" x14ac:dyDescent="0.25">
      <c r="A75" s="78"/>
      <c r="B75" s="113" t="s">
        <v>124</v>
      </c>
      <c r="C75" s="114" t="s">
        <v>125</v>
      </c>
      <c r="D75" s="114">
        <v>3500</v>
      </c>
      <c r="E75" s="114" t="s">
        <v>126</v>
      </c>
      <c r="F75" s="115">
        <v>190</v>
      </c>
      <c r="G75" s="116">
        <f>+F75*D75</f>
        <v>665000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</row>
    <row r="76" spans="1:255" ht="11.25" customHeight="1" x14ac:dyDescent="0.25">
      <c r="B76" s="16" t="s">
        <v>35</v>
      </c>
      <c r="C76" s="17"/>
      <c r="D76" s="17"/>
      <c r="E76" s="17"/>
      <c r="F76" s="18"/>
      <c r="G76" s="117">
        <f>SUM(G75:G75)</f>
        <v>665000</v>
      </c>
    </row>
    <row r="77" spans="1:255" ht="11.25" customHeight="1" x14ac:dyDescent="0.25">
      <c r="B77" s="33"/>
      <c r="C77" s="33"/>
      <c r="D77" s="33"/>
      <c r="E77" s="33"/>
      <c r="F77" s="34"/>
      <c r="G77" s="34"/>
    </row>
    <row r="78" spans="1:255" ht="11.25" customHeight="1" x14ac:dyDescent="0.25">
      <c r="B78" s="35" t="s">
        <v>36</v>
      </c>
      <c r="C78" s="36"/>
      <c r="D78" s="36"/>
      <c r="E78" s="36"/>
      <c r="F78" s="36"/>
      <c r="G78" s="37">
        <f>G31+G36+G45+G71+G76</f>
        <v>5772979.625</v>
      </c>
    </row>
    <row r="79" spans="1:255" ht="11.25" customHeight="1" x14ac:dyDescent="0.25">
      <c r="B79" s="38" t="s">
        <v>37</v>
      </c>
      <c r="C79" s="20"/>
      <c r="D79" s="20"/>
      <c r="E79" s="20"/>
      <c r="F79" s="20"/>
      <c r="G79" s="39">
        <f>G78*0.05</f>
        <v>288648.98125000001</v>
      </c>
    </row>
    <row r="80" spans="1:255" ht="11.25" customHeight="1" x14ac:dyDescent="0.25">
      <c r="B80" s="40" t="s">
        <v>38</v>
      </c>
      <c r="C80" s="19"/>
      <c r="D80" s="19"/>
      <c r="E80" s="19"/>
      <c r="F80" s="19"/>
      <c r="G80" s="41">
        <f>G79+G78</f>
        <v>6061628.6062500002</v>
      </c>
    </row>
    <row r="81" spans="2:7" ht="11.25" customHeight="1" x14ac:dyDescent="0.25">
      <c r="B81" s="38" t="s">
        <v>39</v>
      </c>
      <c r="C81" s="20"/>
      <c r="D81" s="20"/>
      <c r="E81" s="20"/>
      <c r="F81" s="20"/>
      <c r="G81" s="39">
        <f>G12</f>
        <v>13328000</v>
      </c>
    </row>
    <row r="82" spans="2:7" ht="11.25" customHeight="1" x14ac:dyDescent="0.25">
      <c r="B82" s="42" t="s">
        <v>40</v>
      </c>
      <c r="C82" s="43"/>
      <c r="D82" s="43"/>
      <c r="E82" s="43"/>
      <c r="F82" s="43"/>
      <c r="G82" s="44">
        <f>G81-G80</f>
        <v>7266371.3937499998</v>
      </c>
    </row>
    <row r="83" spans="2:7" ht="11.25" customHeight="1" x14ac:dyDescent="0.25">
      <c r="B83" s="31" t="s">
        <v>41</v>
      </c>
      <c r="C83" s="32"/>
      <c r="D83" s="32"/>
      <c r="E83" s="32"/>
      <c r="F83" s="32"/>
      <c r="G83" s="28"/>
    </row>
    <row r="84" spans="2:7" ht="11.25" customHeight="1" thickBot="1" x14ac:dyDescent="0.3">
      <c r="B84" s="45"/>
      <c r="C84" s="32"/>
      <c r="D84" s="32"/>
      <c r="E84" s="32"/>
      <c r="F84" s="32"/>
      <c r="G84" s="28"/>
    </row>
    <row r="85" spans="2:7" ht="11.25" customHeight="1" x14ac:dyDescent="0.25">
      <c r="B85" s="57" t="s">
        <v>42</v>
      </c>
      <c r="C85" s="58"/>
      <c r="D85" s="58"/>
      <c r="E85" s="58"/>
      <c r="F85" s="59"/>
      <c r="G85" s="28"/>
    </row>
    <row r="86" spans="2:7" ht="11.25" customHeight="1" x14ac:dyDescent="0.25">
      <c r="B86" s="60" t="s">
        <v>43</v>
      </c>
      <c r="C86" s="30"/>
      <c r="D86" s="30"/>
      <c r="E86" s="30"/>
      <c r="F86" s="61"/>
      <c r="G86" s="28"/>
    </row>
    <row r="87" spans="2:7" ht="11.25" customHeight="1" x14ac:dyDescent="0.25">
      <c r="B87" s="60" t="s">
        <v>67</v>
      </c>
      <c r="C87" s="30"/>
      <c r="D87" s="30"/>
      <c r="E87" s="30"/>
      <c r="F87" s="61"/>
      <c r="G87" s="28"/>
    </row>
    <row r="88" spans="2:7" ht="11.25" customHeight="1" x14ac:dyDescent="0.25">
      <c r="B88" s="60" t="s">
        <v>68</v>
      </c>
      <c r="C88" s="30"/>
      <c r="D88" s="30"/>
      <c r="E88" s="30"/>
      <c r="F88" s="61"/>
      <c r="G88" s="28"/>
    </row>
    <row r="89" spans="2:7" ht="11.25" customHeight="1" x14ac:dyDescent="0.25">
      <c r="B89" s="60" t="s">
        <v>44</v>
      </c>
      <c r="C89" s="30"/>
      <c r="D89" s="30"/>
      <c r="E89" s="30"/>
      <c r="F89" s="61"/>
      <c r="G89" s="28"/>
    </row>
    <row r="90" spans="2:7" ht="11.25" customHeight="1" x14ac:dyDescent="0.25">
      <c r="B90" s="60" t="s">
        <v>45</v>
      </c>
      <c r="C90" s="30"/>
      <c r="D90" s="30"/>
      <c r="E90" s="30"/>
      <c r="F90" s="61"/>
      <c r="G90" s="28"/>
    </row>
    <row r="91" spans="2:7" ht="11.25" customHeight="1" x14ac:dyDescent="0.25">
      <c r="B91" s="60" t="s">
        <v>46</v>
      </c>
      <c r="C91" s="30"/>
      <c r="D91" s="30"/>
      <c r="E91" s="30"/>
      <c r="F91" s="61"/>
      <c r="G91" s="28"/>
    </row>
    <row r="92" spans="2:7" ht="11.25" customHeight="1" thickBot="1" x14ac:dyDescent="0.3">
      <c r="B92" s="62" t="s">
        <v>127</v>
      </c>
      <c r="C92" s="63"/>
      <c r="D92" s="63"/>
      <c r="E92" s="63"/>
      <c r="F92" s="64"/>
      <c r="G92" s="28"/>
    </row>
    <row r="93" spans="2:7" ht="11.25" customHeight="1" x14ac:dyDescent="0.25">
      <c r="B93" s="55"/>
      <c r="C93" s="30"/>
      <c r="D93" s="30"/>
      <c r="E93" s="30"/>
      <c r="F93" s="30"/>
      <c r="G93" s="28"/>
    </row>
    <row r="94" spans="2:7" ht="11.25" customHeight="1" thickBot="1" x14ac:dyDescent="0.3">
      <c r="B94" s="74" t="s">
        <v>47</v>
      </c>
      <c r="C94" s="75"/>
      <c r="D94" s="54"/>
      <c r="E94" s="21"/>
      <c r="F94" s="21"/>
      <c r="G94" s="28"/>
    </row>
    <row r="95" spans="2:7" ht="11.25" customHeight="1" x14ac:dyDescent="0.25">
      <c r="B95" s="47" t="s">
        <v>34</v>
      </c>
      <c r="C95" s="22" t="s">
        <v>48</v>
      </c>
      <c r="D95" s="48" t="s">
        <v>49</v>
      </c>
      <c r="E95" s="21"/>
      <c r="F95" s="21"/>
      <c r="G95" s="28"/>
    </row>
    <row r="96" spans="2:7" ht="11.25" customHeight="1" x14ac:dyDescent="0.25">
      <c r="B96" s="49" t="s">
        <v>50</v>
      </c>
      <c r="C96" s="23">
        <f>+G31</f>
        <v>2012500</v>
      </c>
      <c r="D96" s="50">
        <f>(C96/C102)</f>
        <v>0.33200648385566867</v>
      </c>
      <c r="E96" s="21"/>
      <c r="F96" s="21"/>
      <c r="G96" s="28"/>
    </row>
    <row r="97" spans="2:7" ht="11.25" customHeight="1" x14ac:dyDescent="0.25">
      <c r="B97" s="49" t="s">
        <v>51</v>
      </c>
      <c r="C97" s="24">
        <v>0</v>
      </c>
      <c r="D97" s="50">
        <v>0</v>
      </c>
      <c r="E97" s="21"/>
      <c r="F97" s="21"/>
      <c r="G97" s="28"/>
    </row>
    <row r="98" spans="2:7" ht="11.25" customHeight="1" x14ac:dyDescent="0.25">
      <c r="B98" s="49" t="s">
        <v>52</v>
      </c>
      <c r="C98" s="23">
        <f>+G45</f>
        <v>638870.625</v>
      </c>
      <c r="D98" s="50">
        <f>(C98/C102)</f>
        <v>0.10539587073039675</v>
      </c>
      <c r="E98" s="21"/>
      <c r="F98" s="21"/>
      <c r="G98" s="28"/>
    </row>
    <row r="99" spans="2:7" ht="11.25" customHeight="1" x14ac:dyDescent="0.25">
      <c r="B99" s="49" t="s">
        <v>25</v>
      </c>
      <c r="C99" s="23">
        <f>+G71</f>
        <v>2456609</v>
      </c>
      <c r="D99" s="50">
        <f>(C99/C102)</f>
        <v>0.40527210747736164</v>
      </c>
      <c r="E99" s="21"/>
      <c r="F99" s="21"/>
      <c r="G99" s="28"/>
    </row>
    <row r="100" spans="2:7" ht="11.25" customHeight="1" x14ac:dyDescent="0.25">
      <c r="B100" s="49" t="s">
        <v>53</v>
      </c>
      <c r="C100" s="25">
        <f>+G76</f>
        <v>665000</v>
      </c>
      <c r="D100" s="50">
        <f>(C100/C102)</f>
        <v>0.1097064903175253</v>
      </c>
      <c r="E100" s="27"/>
      <c r="F100" s="27"/>
      <c r="G100" s="28"/>
    </row>
    <row r="101" spans="2:7" ht="11.25" customHeight="1" x14ac:dyDescent="0.25">
      <c r="B101" s="49" t="s">
        <v>54</v>
      </c>
      <c r="C101" s="25">
        <f>+G79</f>
        <v>288648.98125000001</v>
      </c>
      <c r="D101" s="50">
        <f>(C101/C102)</f>
        <v>4.7619047619047616E-2</v>
      </c>
      <c r="E101" s="27"/>
      <c r="F101" s="27"/>
      <c r="G101" s="28"/>
    </row>
    <row r="102" spans="2:7" ht="11.25" customHeight="1" thickBot="1" x14ac:dyDescent="0.3">
      <c r="B102" s="51" t="s">
        <v>55</v>
      </c>
      <c r="C102" s="52">
        <f>SUM(C96:C101)</f>
        <v>6061628.6062500002</v>
      </c>
      <c r="D102" s="53">
        <f>SUM(D96:D101)</f>
        <v>1</v>
      </c>
      <c r="E102" s="27"/>
      <c r="F102" s="27"/>
      <c r="G102" s="28"/>
    </row>
    <row r="103" spans="2:7" ht="11.25" customHeight="1" x14ac:dyDescent="0.25">
      <c r="B103" s="45"/>
      <c r="C103" s="32"/>
      <c r="D103" s="32"/>
      <c r="E103" s="32"/>
      <c r="F103" s="32"/>
      <c r="G103" s="28"/>
    </row>
    <row r="104" spans="2:7" ht="11.25" customHeight="1" x14ac:dyDescent="0.25">
      <c r="B104" s="46"/>
      <c r="C104" s="32"/>
      <c r="D104" s="32"/>
      <c r="E104" s="32"/>
      <c r="F104" s="32"/>
      <c r="G104" s="28"/>
    </row>
    <row r="105" spans="2:7" ht="11.25" customHeight="1" thickBot="1" x14ac:dyDescent="0.3">
      <c r="B105" s="66"/>
      <c r="C105" s="67" t="s">
        <v>128</v>
      </c>
      <c r="D105" s="68"/>
      <c r="E105" s="69"/>
      <c r="F105" s="26"/>
      <c r="G105" s="28"/>
    </row>
    <row r="106" spans="2:7" ht="11.25" customHeight="1" x14ac:dyDescent="0.25">
      <c r="B106" s="70" t="s">
        <v>69</v>
      </c>
      <c r="C106" s="119">
        <v>7000</v>
      </c>
      <c r="D106" s="119">
        <v>7500</v>
      </c>
      <c r="E106" s="120">
        <v>8000</v>
      </c>
      <c r="F106" s="65"/>
      <c r="G106" s="29"/>
    </row>
    <row r="107" spans="2:7" ht="11.25" customHeight="1" thickBot="1" x14ac:dyDescent="0.3">
      <c r="B107" s="51" t="s">
        <v>70</v>
      </c>
      <c r="C107" s="72">
        <f>(G80/C106)</f>
        <v>865.94694375000006</v>
      </c>
      <c r="D107" s="72">
        <f>(G80/D106)</f>
        <v>808.21714750000001</v>
      </c>
      <c r="E107" s="73">
        <f>(G80/E106)</f>
        <v>757.70357578125004</v>
      </c>
      <c r="F107" s="65"/>
      <c r="G107" s="29"/>
    </row>
    <row r="108" spans="2:7" ht="11.25" customHeight="1" x14ac:dyDescent="0.25">
      <c r="B108" s="56" t="s">
        <v>56</v>
      </c>
      <c r="C108" s="30"/>
      <c r="D108" s="30"/>
      <c r="E108" s="30"/>
      <c r="F108" s="30"/>
      <c r="G108" s="30"/>
    </row>
  </sheetData>
  <mergeCells count="9"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25" right="0.25" top="0.75" bottom="0.75" header="0.3" footer="0.3"/>
  <pageSetup paperSize="14" scale="7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PALTO</vt:lpstr>
      <vt:lpstr>PALTO!Área_de_impresión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2022-01-19T13:06:46Z</cp:lastPrinted>
  <dcterms:created xsi:type="dcterms:W3CDTF">2020-11-27T12:49:26Z</dcterms:created>
  <dcterms:modified xsi:type="dcterms:W3CDTF">2023-02-06T16:10:07Z</dcterms:modified>
</cp:coreProperties>
</file>