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-105" yWindow="-105" windowWidth="19425" windowHeight="10305"/>
  </bookViews>
  <sheets>
    <sheet name="PAL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60" i="1" l="1"/>
  <c r="G62" i="1"/>
  <c r="G77" i="1"/>
  <c r="G78" i="1" s="1"/>
  <c r="G70" i="1"/>
  <c r="G67" i="1"/>
  <c r="G50" i="1"/>
  <c r="G51" i="1"/>
  <c r="G52" i="1"/>
  <c r="G54" i="1"/>
  <c r="G56" i="1"/>
  <c r="G57" i="1"/>
  <c r="G59" i="1"/>
  <c r="F72" i="1"/>
  <c r="G12" i="1"/>
  <c r="D107" i="1" l="1"/>
  <c r="G41" i="1"/>
  <c r="G42" i="1"/>
  <c r="G43" i="1"/>
  <c r="G44" i="1"/>
  <c r="G40" i="1"/>
  <c r="G64" i="1"/>
  <c r="G65" i="1"/>
  <c r="G66" i="1"/>
  <c r="G69" i="1"/>
  <c r="G71" i="1"/>
  <c r="G72" i="1"/>
  <c r="G22" i="1"/>
  <c r="G23" i="1"/>
  <c r="G24" i="1"/>
  <c r="G25" i="1"/>
  <c r="G26" i="1"/>
  <c r="G27" i="1"/>
  <c r="G28" i="1"/>
  <c r="G29" i="1"/>
  <c r="G30" i="1"/>
  <c r="G21" i="1"/>
  <c r="G45" i="1" l="1"/>
  <c r="C99" i="1" s="1"/>
  <c r="G31" i="1"/>
  <c r="C97" i="1" s="1"/>
  <c r="C101" i="1"/>
  <c r="C98" i="1" l="1"/>
  <c r="G83" i="1"/>
  <c r="G53" i="1" l="1"/>
  <c r="G73" i="1" s="1"/>
  <c r="C100" i="1" l="1"/>
  <c r="G80" i="1"/>
  <c r="G81" i="1" s="1"/>
  <c r="C102" i="1" l="1"/>
  <c r="C103" i="1" s="1"/>
  <c r="D100" i="1" s="1"/>
  <c r="G82" i="1"/>
  <c r="D97" i="1" l="1"/>
  <c r="D101" i="1"/>
  <c r="D99" i="1"/>
  <c r="D108" i="1"/>
  <c r="C108" i="1"/>
  <c r="E108" i="1"/>
  <c r="G84" i="1"/>
  <c r="D102" i="1"/>
  <c r="D103" i="1" l="1"/>
</calcChain>
</file>

<file path=xl/sharedStrings.xml><?xml version="1.0" encoding="utf-8"?>
<sst xmlns="http://schemas.openxmlformats.org/spreadsheetml/2006/main" count="205" uniqueCount="139">
  <si>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</si>
  <si>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</si>
  <si>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</si>
  <si>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</si>
  <si>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</si>
  <si>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</si>
  <si>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</si>
  <si>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</si>
  <si>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</si>
  <si>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</si>
  <si>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</si>
  <si>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</si>
  <si>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</si>
  <si>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</si>
  <si>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</si>
  <si>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</si>
  <si>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</si>
  <si>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</si>
  <si>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</si>
  <si>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</si>
  <si>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</si>
  <si>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</si>
  <si>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</si>
  <si>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</si>
  <si>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</si>
  <si>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</si>
  <si>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</si>
  <si>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</si>
  <si>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</si>
  <si>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</si>
  <si>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</si>
  <si>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</si>
  <si>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</si>
  <si>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</si>
  <si>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</si>
  <si>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</si>
  <si>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</si>
  <si>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</si>
  <si>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</si>
  <si>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</si>
  <si>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</si>
  <si>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</si>
  <si>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</si>
  <si>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</si>
  <si>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</si>
  <si>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</si>
  <si>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</si>
  <si>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</si>
  <si>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</si>
  <si>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</si>
  <si>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</si>
  <si>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</si>
  <si>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</si>
  <si>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</si>
  <si>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</si>
  <si>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</si>
  <si>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</si>
  <si>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</si>
  <si>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</si>
  <si>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</si>
  <si>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</si>
  <si>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Nitrato de potasio</t>
  </si>
  <si>
    <t>Karate Zeon</t>
  </si>
  <si>
    <t>Actara 25 WG</t>
  </si>
  <si>
    <t>PALTO</t>
  </si>
  <si>
    <t>Hass</t>
  </si>
  <si>
    <t>Alto</t>
  </si>
  <si>
    <t>Lib. B. O´Higgins</t>
  </si>
  <si>
    <t>Peumo</t>
  </si>
  <si>
    <t>Mayo/Octubre</t>
  </si>
  <si>
    <t>Mercado interno</t>
  </si>
  <si>
    <t>Septiembre-Mayo</t>
  </si>
  <si>
    <t>SEQUIA / Heladas</t>
  </si>
  <si>
    <t>Poda</t>
  </si>
  <si>
    <t>Sep-Dic</t>
  </si>
  <si>
    <t>Pintar cortes de poda</t>
  </si>
  <si>
    <t>Revisión de líneas</t>
  </si>
  <si>
    <t>Agosto</t>
  </si>
  <si>
    <t>Muestreo análisis de suelo</t>
  </si>
  <si>
    <t>Gl</t>
  </si>
  <si>
    <t>Riego y mantencion</t>
  </si>
  <si>
    <t>Ago-May</t>
  </si>
  <si>
    <t>Fertirrigación</t>
  </si>
  <si>
    <t>Colocación de puntales</t>
  </si>
  <si>
    <t>Oct-Mar</t>
  </si>
  <si>
    <t>Aplicación de herbicida</t>
  </si>
  <si>
    <t>Sep-Nov</t>
  </si>
  <si>
    <t>Muestreo análisis foliar</t>
  </si>
  <si>
    <t>Mar-Abr</t>
  </si>
  <si>
    <t>Cosecha y selección</t>
  </si>
  <si>
    <t>Feb-Abr</t>
  </si>
  <si>
    <t>Aplicación de agroquímicos</t>
  </si>
  <si>
    <t>Nov-Dic</t>
  </si>
  <si>
    <t>Ene-Feb</t>
  </si>
  <si>
    <t>Picado de Poda</t>
  </si>
  <si>
    <t>Jun</t>
  </si>
  <si>
    <t>Acarreo</t>
  </si>
  <si>
    <t>FERTILIZANTES</t>
  </si>
  <si>
    <t>Sep-Abr</t>
  </si>
  <si>
    <t>Acido fosfórico</t>
  </si>
  <si>
    <t>Sulfato de zinc</t>
  </si>
  <si>
    <t>Oct-Abr</t>
  </si>
  <si>
    <t>Acido bórico</t>
  </si>
  <si>
    <t>FOLIARES</t>
  </si>
  <si>
    <t>Fosfimax</t>
  </si>
  <si>
    <t>lt</t>
  </si>
  <si>
    <t>Abril</t>
  </si>
  <si>
    <t>Análisis foliar</t>
  </si>
  <si>
    <t>c/u</t>
  </si>
  <si>
    <t>HERBICIDAS</t>
  </si>
  <si>
    <t>Rango 480</t>
  </si>
  <si>
    <t>Ago-Nov</t>
  </si>
  <si>
    <t>INSECTICIDAS</t>
  </si>
  <si>
    <t>kg.</t>
  </si>
  <si>
    <t>Citroliv</t>
  </si>
  <si>
    <t>Lorsban 4E</t>
  </si>
  <si>
    <t>Break</t>
  </si>
  <si>
    <t>Lt.</t>
  </si>
  <si>
    <t>Ago-Dic -Abr</t>
  </si>
  <si>
    <t>Li-700</t>
  </si>
  <si>
    <t>Latex</t>
  </si>
  <si>
    <t>Galón</t>
  </si>
  <si>
    <t>Jun-Jul</t>
  </si>
  <si>
    <t>Colmenas</t>
  </si>
  <si>
    <t>Oct-Nov</t>
  </si>
  <si>
    <t>Electricidad</t>
  </si>
  <si>
    <t>kw/hr</t>
  </si>
  <si>
    <t>Anual</t>
  </si>
  <si>
    <t>Lolol</t>
  </si>
  <si>
    <t>ACARICIDA</t>
  </si>
  <si>
    <t>Vertimec 0.18 EC</t>
  </si>
  <si>
    <t>agosto-diciembre</t>
  </si>
  <si>
    <t>Paraquat</t>
  </si>
  <si>
    <t>Agosto-noviembre</t>
  </si>
  <si>
    <t>RENDIMIENTO (kilos/ha)</t>
  </si>
  <si>
    <t>PRECIO ESPERADO ($/kilos)</t>
  </si>
  <si>
    <t>Rendimiento  (kilos/hà)</t>
  </si>
  <si>
    <t>ESCENARIOS COSTO UNITARIO  ($/kilos)</t>
  </si>
  <si>
    <t>Costo unitario ($/ kilos)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</si>
</sst>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1" fillId="0" borderId="17"/>
    <xf numFmtId="43" fontId="11" fillId="0" borderId="17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ill="1" applyBorder="1"/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7" xfId="0" applyFont="1" applyFill="1" applyBorder="1"/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8" xfId="0" applyNumberFormat="1" applyFont="1" applyFill="1" applyBorder="1" applyAlignment="1">
      <alignment vertical="center"/>
    </xf>
    <xf numFmtId="0" fontId="9" fillId="2" borderId="39" xfId="0" applyFont="1" applyFill="1" applyBorder="1"/>
    <xf numFmtId="0" fontId="9" fillId="2" borderId="40" xfId="0" applyFont="1" applyFill="1" applyBorder="1"/>
    <xf numFmtId="49" fontId="9" fillId="2" borderId="41" xfId="0" applyNumberFormat="1" applyFont="1" applyFill="1" applyBorder="1" applyAlignment="1">
      <alignment vertical="center"/>
    </xf>
    <xf numFmtId="0" fontId="9" fillId="2" borderId="42" xfId="0" applyFont="1" applyFill="1" applyBorder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/>
    <xf numFmtId="0" fontId="9" fillId="2" borderId="45" xfId="0" applyFont="1" applyFill="1" applyBorder="1"/>
    <xf numFmtId="0" fontId="7" fillId="6" borderId="17" xfId="0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0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3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/>
    <xf numFmtId="3" fontId="2" fillId="2" borderId="12" xfId="0" applyNumberFormat="1" applyFont="1" applyFill="1" applyBorder="1" applyAlignment="1">
      <alignment horizontal="right"/>
    </xf>
    <xf numFmtId="49" fontId="1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0" fontId="2" fillId="2" borderId="48" xfId="0" applyFont="1" applyFill="1" applyBorder="1"/>
    <xf numFmtId="0" fontId="2" fillId="2" borderId="49" xfId="0" applyFont="1" applyFill="1" applyBorder="1"/>
    <xf numFmtId="0" fontId="2" fillId="2" borderId="49" xfId="0" applyFont="1" applyFill="1" applyBorder="1" applyAlignment="1">
      <alignment horizontal="center"/>
    </xf>
    <xf numFmtId="3" fontId="2" fillId="2" borderId="49" xfId="0" applyNumberFormat="1" applyFont="1" applyFill="1" applyBorder="1"/>
    <xf numFmtId="3" fontId="2" fillId="2" borderId="49" xfId="0" applyNumberFormat="1" applyFont="1" applyFill="1" applyBorder="1" applyAlignment="1">
      <alignment horizontal="right"/>
    </xf>
    <xf numFmtId="0" fontId="2" fillId="2" borderId="20" xfId="0" applyFont="1" applyFill="1" applyBorder="1"/>
    <xf numFmtId="3" fontId="2" fillId="2" borderId="20" xfId="0" applyNumberFormat="1" applyFont="1" applyFill="1" applyBorder="1"/>
    <xf numFmtId="3" fontId="2" fillId="2" borderId="20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vertical="center"/>
    </xf>
    <xf numFmtId="0" fontId="2" fillId="8" borderId="37" xfId="0" applyFont="1" applyFill="1" applyBorder="1"/>
    <xf numFmtId="0" fontId="2" fillId="6" borderId="17" xfId="0" applyFont="1" applyFill="1" applyBorder="1"/>
    <xf numFmtId="49" fontId="12" fillId="7" borderId="28" xfId="0" applyNumberFormat="1" applyFont="1" applyFill="1" applyBorder="1" applyAlignment="1">
      <alignment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2" fillId="7" borderId="29" xfId="0" applyNumberFormat="1" applyFont="1" applyFill="1" applyBorder="1" applyAlignment="1">
      <alignment horizontal="center"/>
    </xf>
    <xf numFmtId="49" fontId="12" fillId="2" borderId="30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2" fillId="2" borderId="31" xfId="0" applyNumberFormat="1" applyFont="1" applyFill="1" applyBorder="1"/>
    <xf numFmtId="165" fontId="12" fillId="2" borderId="6" xfId="0" applyNumberFormat="1" applyFont="1" applyFill="1" applyBorder="1" applyAlignment="1">
      <alignment vertical="center"/>
    </xf>
    <xf numFmtId="0" fontId="13" fillId="6" borderId="17" xfId="0" applyFont="1" applyFill="1" applyBorder="1" applyAlignment="1">
      <alignment vertical="center"/>
    </xf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3" fontId="12" fillId="7" borderId="47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49" fontId="2" fillId="2" borderId="6" xfId="0" applyNumberFormat="1" applyFont="1" applyFill="1" applyBorder="1"/>
    <xf numFmtId="0" fontId="2" fillId="2" borderId="6" xfId="0" applyFont="1" applyFill="1" applyBorder="1"/>
    <xf numFmtId="0" fontId="2" fillId="9" borderId="53" xfId="0" applyFont="1" applyFill="1" applyBorder="1" applyAlignment="1">
      <alignment horizontal="right"/>
    </xf>
    <xf numFmtId="3" fontId="2" fillId="0" borderId="53" xfId="0" applyNumberFormat="1" applyFont="1" applyFill="1" applyBorder="1" applyAlignment="1">
      <alignment horizontal="right"/>
    </xf>
    <xf numFmtId="0" fontId="2" fillId="9" borderId="53" xfId="0" applyFont="1" applyFill="1" applyBorder="1" applyAlignment="1">
      <alignment horizontal="right" vertical="center"/>
    </xf>
    <xf numFmtId="17" fontId="2" fillId="0" borderId="53" xfId="0" applyNumberFormat="1" applyFont="1" applyFill="1" applyBorder="1" applyAlignment="1">
      <alignment horizontal="right" vertical="center"/>
    </xf>
    <xf numFmtId="3" fontId="2" fillId="0" borderId="53" xfId="0" applyNumberFormat="1" applyFont="1" applyFill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2" fillId="9" borderId="53" xfId="0" applyFont="1" applyFill="1" applyBorder="1" applyAlignment="1">
      <alignment horizontal="right" vertical="center" wrapText="1"/>
    </xf>
    <xf numFmtId="17" fontId="2" fillId="0" borderId="53" xfId="0" applyNumberFormat="1" applyFont="1" applyBorder="1" applyAlignment="1">
      <alignment horizontal="right" vertical="center"/>
    </xf>
    <xf numFmtId="17" fontId="2" fillId="9" borderId="53" xfId="0" applyNumberFormat="1" applyFont="1" applyFill="1" applyBorder="1" applyAlignment="1">
      <alignment horizontal="right" vertical="center"/>
    </xf>
    <xf numFmtId="0" fontId="2" fillId="0" borderId="53" xfId="0" applyFont="1" applyBorder="1" applyAlignment="1">
      <alignment horizontal="right" vertical="center" wrapText="1"/>
    </xf>
    <xf numFmtId="0" fontId="0" fillId="2" borderId="4" xfId="0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3" fontId="2" fillId="2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4" fontId="1" fillId="10" borderId="54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/>
    <xf numFmtId="0" fontId="2" fillId="2" borderId="6" xfId="0" applyFont="1" applyFill="1" applyBorder="1"/>
    <xf numFmtId="49" fontId="14" fillId="3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9" fontId="15" fillId="8" borderId="50" xfId="0" applyNumberFormat="1" applyFont="1" applyFill="1" applyBorder="1" applyAlignment="1">
      <alignment horizontal="center" vertical="center"/>
    </xf>
    <xf numFmtId="49" fontId="15" fillId="8" borderId="51" xfId="0" applyNumberFormat="1" applyFont="1" applyFill="1" applyBorder="1" applyAlignment="1">
      <alignment horizontal="center" vertical="center"/>
    </xf>
    <xf numFmtId="49" fontId="15" fillId="8" borderId="52" xfId="0" applyNumberFormat="1" applyFont="1" applyFill="1" applyBorder="1" applyAlignment="1">
      <alignment horizontal="center" vertical="center"/>
    </xf>
    <xf numFmtId="49" fontId="15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2259</xdr:colOff>
      <xdr:row>0</xdr:row>
      <xdr:rowOff>161925</xdr:rowOff>
    </xdr:from>
    <xdr:to>
      <xdr:col>7</xdr:col>
      <xdr:colOff>8072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161925"/>
          <a:ext cx="6907402" cy="119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topLeftCell="B1" zoomScale="118" zoomScaleNormal="118" zoomScaleSheetLayoutView="100" workbookViewId="0">
      <selection activeCell="C11" sqref="C11"/>
    </sheetView>
  </sheetViews>
  <sheetFormatPr baseColWidth="10" defaultColWidth="10.85546875" defaultRowHeight="11.25" customHeight="1" x14ac:dyDescent="0.25"/>
  <cols>
    <col min="1" max="1" width="6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8"/>
    </row>
    <row r="2" spans="1:7" ht="15" customHeight="1" x14ac:dyDescent="0.25">
      <c r="A2" s="2"/>
      <c r="B2" s="2"/>
      <c r="C2" s="2"/>
      <c r="D2" s="2"/>
      <c r="E2" s="2"/>
      <c r="F2" s="2"/>
      <c r="G2" s="28"/>
    </row>
    <row r="3" spans="1:7" ht="15" customHeight="1" x14ac:dyDescent="0.25">
      <c r="A3" s="2"/>
      <c r="B3" s="2"/>
      <c r="C3" s="2"/>
      <c r="D3" s="2"/>
      <c r="E3" s="2"/>
      <c r="F3" s="2"/>
      <c r="G3" s="28"/>
    </row>
    <row r="4" spans="1:7" ht="15" customHeight="1" x14ac:dyDescent="0.25">
      <c r="A4" s="2"/>
      <c r="B4" s="2"/>
      <c r="C4" s="2"/>
      <c r="D4" s="2"/>
      <c r="E4" s="2"/>
      <c r="F4" s="2"/>
      <c r="G4" s="28"/>
    </row>
    <row r="5" spans="1:7" ht="15" customHeight="1" x14ac:dyDescent="0.25">
      <c r="A5" s="2"/>
      <c r="B5" s="2"/>
      <c r="C5" s="2"/>
      <c r="D5" s="2"/>
      <c r="E5" s="2"/>
      <c r="F5" s="2"/>
      <c r="G5" s="28"/>
    </row>
    <row r="6" spans="1:7" ht="15" customHeight="1" x14ac:dyDescent="0.25">
      <c r="A6" s="2"/>
      <c r="B6" s="2"/>
      <c r="C6" s="2"/>
      <c r="D6" s="2"/>
      <c r="E6" s="2"/>
      <c r="F6" s="2"/>
      <c r="G6" s="28"/>
    </row>
    <row r="7" spans="1:7" ht="15" customHeight="1" x14ac:dyDescent="0.25">
      <c r="A7" s="2"/>
      <c r="B7" s="2"/>
      <c r="C7" s="2"/>
      <c r="D7" s="2"/>
      <c r="E7" s="2"/>
      <c r="F7" s="2"/>
      <c r="G7" s="28"/>
    </row>
    <row r="8" spans="1:7" ht="15" customHeight="1" x14ac:dyDescent="0.25">
      <c r="A8" s="2"/>
      <c r="B8" s="3"/>
      <c r="C8" s="4"/>
      <c r="D8" s="2"/>
      <c r="E8" s="4"/>
      <c r="F8" s="4"/>
      <c r="G8" s="29"/>
    </row>
    <row r="9" spans="1:7" ht="12" customHeight="1" x14ac:dyDescent="0.25">
      <c r="A9" s="5"/>
      <c r="B9" s="34" t="s">
        <v>0</v>
      </c>
      <c r="C9" s="91" t="s">
        <v>64</v>
      </c>
      <c r="D9" s="35"/>
      <c r="E9" s="120" t="s">
        <v>134</v>
      </c>
      <c r="F9" s="121"/>
      <c r="G9" s="92">
        <v>8000</v>
      </c>
    </row>
    <row r="10" spans="1:7" ht="18" customHeight="1" x14ac:dyDescent="0.25">
      <c r="A10" s="5"/>
      <c r="B10" s="6" t="s">
        <v>1</v>
      </c>
      <c r="C10" s="93" t="s">
        <v>65</v>
      </c>
      <c r="D10" s="35"/>
      <c r="E10" s="122" t="s">
        <v>2</v>
      </c>
      <c r="F10" s="123"/>
      <c r="G10" s="94" t="s">
        <v>69</v>
      </c>
    </row>
    <row r="11" spans="1:7" ht="18" customHeight="1" x14ac:dyDescent="0.25">
      <c r="A11" s="5"/>
      <c r="B11" s="6" t="s">
        <v>3</v>
      </c>
      <c r="C11" s="93" t="s">
        <v>66</v>
      </c>
      <c r="D11" s="35"/>
      <c r="E11" s="122" t="s">
        <v>135</v>
      </c>
      <c r="F11" s="123"/>
      <c r="G11" s="95">
        <v>2500</v>
      </c>
    </row>
    <row r="12" spans="1:7" ht="11.25" customHeight="1" x14ac:dyDescent="0.25">
      <c r="A12" s="5"/>
      <c r="B12" s="6" t="s">
        <v>4</v>
      </c>
      <c r="C12" s="93" t="s">
        <v>67</v>
      </c>
      <c r="D12" s="35"/>
      <c r="E12" s="89" t="s">
        <v>5</v>
      </c>
      <c r="F12" s="90"/>
      <c r="G12" s="96">
        <f>+G11*G9</f>
        <v>20000000</v>
      </c>
    </row>
    <row r="13" spans="1:7" ht="11.25" customHeight="1" x14ac:dyDescent="0.25">
      <c r="A13" s="5"/>
      <c r="B13" s="6" t="s">
        <v>6</v>
      </c>
      <c r="C13" s="93" t="s">
        <v>128</v>
      </c>
      <c r="D13" s="35"/>
      <c r="E13" s="122" t="s">
        <v>7</v>
      </c>
      <c r="F13" s="123"/>
      <c r="G13" s="97" t="s">
        <v>70</v>
      </c>
    </row>
    <row r="14" spans="1:7" ht="13.5" customHeight="1" x14ac:dyDescent="0.25">
      <c r="A14" s="5"/>
      <c r="B14" s="6" t="s">
        <v>8</v>
      </c>
      <c r="C14" s="98" t="s">
        <v>68</v>
      </c>
      <c r="D14" s="35"/>
      <c r="E14" s="122" t="s">
        <v>9</v>
      </c>
      <c r="F14" s="123"/>
      <c r="G14" s="99" t="s">
        <v>71</v>
      </c>
    </row>
    <row r="15" spans="1:7" ht="25.5" customHeight="1" x14ac:dyDescent="0.25">
      <c r="A15" s="5"/>
      <c r="B15" s="6" t="s">
        <v>10</v>
      </c>
      <c r="C15" s="100">
        <v>44927</v>
      </c>
      <c r="D15" s="35"/>
      <c r="E15" s="124" t="s">
        <v>11</v>
      </c>
      <c r="F15" s="125"/>
      <c r="G15" s="101" t="s">
        <v>72</v>
      </c>
    </row>
    <row r="16" spans="1:7" ht="12" customHeight="1" x14ac:dyDescent="0.25">
      <c r="A16" s="2"/>
      <c r="B16" s="36"/>
      <c r="C16" s="37"/>
      <c r="D16" s="38"/>
      <c r="E16" s="39"/>
      <c r="F16" s="39"/>
      <c r="G16" s="40"/>
    </row>
    <row r="17" spans="1:255" ht="12" customHeight="1" x14ac:dyDescent="0.25">
      <c r="A17" s="7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"/>
      <c r="B18" s="41"/>
      <c r="C18" s="42"/>
      <c r="D18" s="42"/>
      <c r="E18" s="42"/>
      <c r="F18" s="43"/>
      <c r="G18" s="44"/>
    </row>
    <row r="19" spans="1:255" s="104" customFormat="1" ht="12" customHeight="1" x14ac:dyDescent="0.25">
      <c r="A19" s="102"/>
      <c r="B19" s="47" t="s">
        <v>13</v>
      </c>
      <c r="C19" s="48"/>
      <c r="D19" s="49"/>
      <c r="E19" s="49"/>
      <c r="F19" s="50"/>
      <c r="G19" s="51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</row>
    <row r="20" spans="1:255" s="104" customFormat="1" ht="24" customHeight="1" x14ac:dyDescent="0.25">
      <c r="A20" s="102"/>
      <c r="B20" s="52" t="s">
        <v>14</v>
      </c>
      <c r="C20" s="53" t="s">
        <v>15</v>
      </c>
      <c r="D20" s="53" t="s">
        <v>16</v>
      </c>
      <c r="E20" s="52" t="s">
        <v>17</v>
      </c>
      <c r="F20" s="53" t="s">
        <v>18</v>
      </c>
      <c r="G20" s="52" t="s">
        <v>19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</row>
    <row r="21" spans="1:255" ht="12" customHeight="1" x14ac:dyDescent="0.25">
      <c r="A21" s="5"/>
      <c r="B21" s="54" t="s">
        <v>73</v>
      </c>
      <c r="C21" s="55" t="s">
        <v>20</v>
      </c>
      <c r="D21" s="55">
        <v>8</v>
      </c>
      <c r="E21" s="55" t="s">
        <v>74</v>
      </c>
      <c r="F21" s="56">
        <v>20000</v>
      </c>
      <c r="G21" s="105">
        <f>D21*F21</f>
        <v>160000</v>
      </c>
    </row>
    <row r="22" spans="1:255" ht="12" customHeight="1" x14ac:dyDescent="0.25">
      <c r="A22" s="5"/>
      <c r="B22" s="54" t="s">
        <v>75</v>
      </c>
      <c r="C22" s="55" t="s">
        <v>20</v>
      </c>
      <c r="D22" s="55">
        <v>2</v>
      </c>
      <c r="E22" s="55" t="s">
        <v>74</v>
      </c>
      <c r="F22" s="56">
        <v>20000</v>
      </c>
      <c r="G22" s="105">
        <f t="shared" ref="G22:G30" si="0">D22*F22</f>
        <v>40000</v>
      </c>
    </row>
    <row r="23" spans="1:255" ht="12" customHeight="1" x14ac:dyDescent="0.25">
      <c r="A23" s="5"/>
      <c r="B23" s="54" t="s">
        <v>76</v>
      </c>
      <c r="C23" s="55" t="s">
        <v>20</v>
      </c>
      <c r="D23" s="55">
        <v>2</v>
      </c>
      <c r="E23" s="55" t="s">
        <v>77</v>
      </c>
      <c r="F23" s="56">
        <v>20000</v>
      </c>
      <c r="G23" s="105">
        <f t="shared" si="0"/>
        <v>40000</v>
      </c>
    </row>
    <row r="24" spans="1:255" ht="12" customHeight="1" x14ac:dyDescent="0.25">
      <c r="A24" s="5"/>
      <c r="B24" s="54" t="s">
        <v>78</v>
      </c>
      <c r="C24" s="55" t="s">
        <v>79</v>
      </c>
      <c r="D24" s="55">
        <v>0.5</v>
      </c>
      <c r="E24" s="55" t="s">
        <v>77</v>
      </c>
      <c r="F24" s="56">
        <v>40000</v>
      </c>
      <c r="G24" s="105">
        <f t="shared" si="0"/>
        <v>20000</v>
      </c>
    </row>
    <row r="25" spans="1:255" ht="12" customHeight="1" x14ac:dyDescent="0.25">
      <c r="A25" s="5"/>
      <c r="B25" s="54" t="s">
        <v>80</v>
      </c>
      <c r="C25" s="55" t="s">
        <v>20</v>
      </c>
      <c r="D25" s="55">
        <v>10</v>
      </c>
      <c r="E25" s="55" t="s">
        <v>81</v>
      </c>
      <c r="F25" s="56">
        <v>20000</v>
      </c>
      <c r="G25" s="105">
        <f t="shared" si="0"/>
        <v>200000</v>
      </c>
    </row>
    <row r="26" spans="1:255" ht="12" customHeight="1" x14ac:dyDescent="0.25">
      <c r="A26" s="5"/>
      <c r="B26" s="54" t="s">
        <v>82</v>
      </c>
      <c r="C26" s="55" t="s">
        <v>20</v>
      </c>
      <c r="D26" s="55">
        <v>10</v>
      </c>
      <c r="E26" s="55" t="s">
        <v>81</v>
      </c>
      <c r="F26" s="56">
        <v>20000</v>
      </c>
      <c r="G26" s="105">
        <f t="shared" si="0"/>
        <v>200000</v>
      </c>
    </row>
    <row r="27" spans="1:255" ht="12" customHeight="1" x14ac:dyDescent="0.25">
      <c r="A27" s="5"/>
      <c r="B27" s="54" t="s">
        <v>83</v>
      </c>
      <c r="C27" s="55" t="s">
        <v>20</v>
      </c>
      <c r="D27" s="55">
        <v>12</v>
      </c>
      <c r="E27" s="55" t="s">
        <v>84</v>
      </c>
      <c r="F27" s="56">
        <v>20000</v>
      </c>
      <c r="G27" s="105">
        <f t="shared" si="0"/>
        <v>240000</v>
      </c>
    </row>
    <row r="28" spans="1:255" ht="12" customHeight="1" x14ac:dyDescent="0.25">
      <c r="A28" s="5"/>
      <c r="B28" s="54" t="s">
        <v>85</v>
      </c>
      <c r="C28" s="55" t="s">
        <v>20</v>
      </c>
      <c r="D28" s="55">
        <v>8</v>
      </c>
      <c r="E28" s="55" t="s">
        <v>86</v>
      </c>
      <c r="F28" s="56">
        <v>20000</v>
      </c>
      <c r="G28" s="105">
        <f t="shared" si="0"/>
        <v>160000</v>
      </c>
    </row>
    <row r="29" spans="1:255" ht="12" customHeight="1" x14ac:dyDescent="0.25">
      <c r="A29" s="5"/>
      <c r="B29" s="54" t="s">
        <v>87</v>
      </c>
      <c r="C29" s="55" t="s">
        <v>79</v>
      </c>
      <c r="D29" s="55">
        <v>1</v>
      </c>
      <c r="E29" s="55" t="s">
        <v>88</v>
      </c>
      <c r="F29" s="56">
        <v>30000</v>
      </c>
      <c r="G29" s="105">
        <f t="shared" si="0"/>
        <v>30000</v>
      </c>
    </row>
    <row r="30" spans="1:255" ht="12" customHeight="1" x14ac:dyDescent="0.25">
      <c r="A30" s="5"/>
      <c r="B30" s="54" t="s">
        <v>89</v>
      </c>
      <c r="C30" s="55" t="s">
        <v>20</v>
      </c>
      <c r="D30" s="55">
        <v>35</v>
      </c>
      <c r="E30" s="55" t="s">
        <v>90</v>
      </c>
      <c r="F30" s="56">
        <v>25000</v>
      </c>
      <c r="G30" s="105">
        <f t="shared" si="0"/>
        <v>875000</v>
      </c>
    </row>
    <row r="31" spans="1:255" s="104" customFormat="1" ht="12.75" customHeight="1" x14ac:dyDescent="0.25">
      <c r="A31" s="102"/>
      <c r="B31" s="8" t="s">
        <v>21</v>
      </c>
      <c r="C31" s="9"/>
      <c r="D31" s="9"/>
      <c r="E31" s="9"/>
      <c r="F31" s="57"/>
      <c r="G31" s="106">
        <f>SUM(G21:G30)</f>
        <v>1965000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</row>
    <row r="32" spans="1:255" ht="12" customHeight="1" x14ac:dyDescent="0.25">
      <c r="A32" s="2"/>
      <c r="B32" s="41"/>
      <c r="C32" s="43"/>
      <c r="D32" s="43"/>
      <c r="E32" s="43"/>
      <c r="F32" s="45"/>
      <c r="G32" s="46"/>
    </row>
    <row r="33" spans="1:255" s="104" customFormat="1" ht="12" customHeight="1" x14ac:dyDescent="0.25">
      <c r="A33" s="102"/>
      <c r="B33" s="47" t="s">
        <v>22</v>
      </c>
      <c r="C33" s="48"/>
      <c r="D33" s="49"/>
      <c r="E33" s="49"/>
      <c r="F33" s="50"/>
      <c r="G33" s="51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</row>
    <row r="34" spans="1:255" s="104" customFormat="1" ht="24" customHeight="1" x14ac:dyDescent="0.25">
      <c r="A34" s="102"/>
      <c r="B34" s="52" t="s">
        <v>14</v>
      </c>
      <c r="C34" s="53" t="s">
        <v>15</v>
      </c>
      <c r="D34" s="53" t="s">
        <v>16</v>
      </c>
      <c r="E34" s="52" t="s">
        <v>58</v>
      </c>
      <c r="F34" s="53" t="s">
        <v>18</v>
      </c>
      <c r="G34" s="52" t="s">
        <v>19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</row>
    <row r="35" spans="1:255" ht="12" customHeight="1" x14ac:dyDescent="0.25">
      <c r="A35" s="5"/>
      <c r="B35" s="54"/>
      <c r="C35" s="55" t="s">
        <v>58</v>
      </c>
      <c r="D35" s="55" t="s">
        <v>58</v>
      </c>
      <c r="E35" s="55" t="s">
        <v>58</v>
      </c>
      <c r="F35" s="56" t="s">
        <v>58</v>
      </c>
      <c r="G35" s="105"/>
    </row>
    <row r="36" spans="1:255" s="104" customFormat="1" ht="12.75" customHeight="1" x14ac:dyDescent="0.25">
      <c r="A36" s="102"/>
      <c r="B36" s="8" t="s">
        <v>23</v>
      </c>
      <c r="C36" s="9"/>
      <c r="D36" s="9"/>
      <c r="E36" s="9"/>
      <c r="F36" s="57"/>
      <c r="G36" s="106">
        <f>+G35</f>
        <v>0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</row>
    <row r="37" spans="1:255" ht="12" customHeight="1" x14ac:dyDescent="0.25">
      <c r="A37" s="2"/>
      <c r="B37" s="58"/>
      <c r="C37" s="59"/>
      <c r="D37" s="59"/>
      <c r="E37" s="59"/>
      <c r="F37" s="60"/>
      <c r="G37" s="61"/>
    </row>
    <row r="38" spans="1:255" s="104" customFormat="1" ht="12" customHeight="1" x14ac:dyDescent="0.25">
      <c r="A38" s="102"/>
      <c r="B38" s="47" t="s">
        <v>24</v>
      </c>
      <c r="C38" s="48"/>
      <c r="D38" s="49"/>
      <c r="E38" s="49"/>
      <c r="F38" s="50"/>
      <c r="G38" s="5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</row>
    <row r="39" spans="1:255" s="104" customFormat="1" ht="24" customHeight="1" x14ac:dyDescent="0.25">
      <c r="A39" s="102"/>
      <c r="B39" s="52" t="s">
        <v>14</v>
      </c>
      <c r="C39" s="53" t="s">
        <v>15</v>
      </c>
      <c r="D39" s="53" t="s">
        <v>16</v>
      </c>
      <c r="E39" s="52" t="s">
        <v>17</v>
      </c>
      <c r="F39" s="53" t="s">
        <v>18</v>
      </c>
      <c r="G39" s="52" t="s">
        <v>19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</row>
    <row r="40" spans="1:255" ht="12" customHeight="1" x14ac:dyDescent="0.25">
      <c r="A40" s="5"/>
      <c r="B40" s="54" t="s">
        <v>91</v>
      </c>
      <c r="C40" s="55" t="s">
        <v>25</v>
      </c>
      <c r="D40" s="55">
        <v>0.125</v>
      </c>
      <c r="E40" s="55" t="s">
        <v>92</v>
      </c>
      <c r="F40" s="56">
        <v>380800</v>
      </c>
      <c r="G40" s="105">
        <f>D40*F40</f>
        <v>47600</v>
      </c>
    </row>
    <row r="41" spans="1:255" ht="12" customHeight="1" x14ac:dyDescent="0.25">
      <c r="A41" s="5"/>
      <c r="B41" s="54" t="s">
        <v>91</v>
      </c>
      <c r="C41" s="55" t="s">
        <v>25</v>
      </c>
      <c r="D41" s="55">
        <v>0.125</v>
      </c>
      <c r="E41" s="55" t="s">
        <v>93</v>
      </c>
      <c r="F41" s="56">
        <v>380800</v>
      </c>
      <c r="G41" s="105">
        <f t="shared" ref="G41:G44" si="1">D41*F41</f>
        <v>47600</v>
      </c>
    </row>
    <row r="42" spans="1:255" ht="12" customHeight="1" x14ac:dyDescent="0.25">
      <c r="A42" s="5"/>
      <c r="B42" s="54" t="s">
        <v>91</v>
      </c>
      <c r="C42" s="55" t="s">
        <v>25</v>
      </c>
      <c r="D42" s="55">
        <v>0.125</v>
      </c>
      <c r="E42" s="55" t="s">
        <v>88</v>
      </c>
      <c r="F42" s="56">
        <v>380800</v>
      </c>
      <c r="G42" s="105">
        <f t="shared" si="1"/>
        <v>47600</v>
      </c>
    </row>
    <row r="43" spans="1:255" ht="12" customHeight="1" x14ac:dyDescent="0.25">
      <c r="A43" s="5"/>
      <c r="B43" s="54" t="s">
        <v>94</v>
      </c>
      <c r="C43" s="55" t="s">
        <v>25</v>
      </c>
      <c r="D43" s="55">
        <v>0.25</v>
      </c>
      <c r="E43" s="55" t="s">
        <v>95</v>
      </c>
      <c r="F43" s="56">
        <v>357000</v>
      </c>
      <c r="G43" s="105">
        <f t="shared" si="1"/>
        <v>89250</v>
      </c>
    </row>
    <row r="44" spans="1:255" ht="12" customHeight="1" x14ac:dyDescent="0.25">
      <c r="A44" s="5"/>
      <c r="B44" s="54" t="s">
        <v>96</v>
      </c>
      <c r="C44" s="55" t="s">
        <v>25</v>
      </c>
      <c r="D44" s="55">
        <v>4</v>
      </c>
      <c r="E44" s="55" t="s">
        <v>90</v>
      </c>
      <c r="F44" s="56">
        <v>80000</v>
      </c>
      <c r="G44" s="105">
        <f t="shared" si="1"/>
        <v>320000</v>
      </c>
    </row>
    <row r="45" spans="1:255" s="104" customFormat="1" ht="12.75" customHeight="1" x14ac:dyDescent="0.25">
      <c r="A45" s="102"/>
      <c r="B45" s="8" t="s">
        <v>26</v>
      </c>
      <c r="C45" s="9"/>
      <c r="D45" s="9"/>
      <c r="E45" s="9"/>
      <c r="F45" s="57"/>
      <c r="G45" s="106">
        <f>SUM(G40:G44)</f>
        <v>552050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</row>
    <row r="46" spans="1:255" ht="12" customHeight="1" x14ac:dyDescent="0.25">
      <c r="A46" s="2"/>
      <c r="B46" s="58"/>
      <c r="C46" s="59"/>
      <c r="D46" s="59"/>
      <c r="E46" s="59"/>
      <c r="F46" s="60"/>
      <c r="G46" s="61"/>
    </row>
    <row r="47" spans="1:255" s="104" customFormat="1" ht="12" customHeight="1" x14ac:dyDescent="0.25">
      <c r="A47" s="102"/>
      <c r="B47" s="47" t="s">
        <v>27</v>
      </c>
      <c r="C47" s="48"/>
      <c r="D47" s="49"/>
      <c r="E47" s="49"/>
      <c r="F47" s="50"/>
      <c r="G47" s="51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  <c r="DD47" s="103"/>
      <c r="DE47" s="103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103"/>
      <c r="DQ47" s="103"/>
      <c r="DR47" s="103"/>
      <c r="DS47" s="103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103"/>
      <c r="EE47" s="103"/>
      <c r="EF47" s="103"/>
      <c r="EG47" s="103"/>
      <c r="EH47" s="103"/>
      <c r="EI47" s="103"/>
      <c r="EJ47" s="103"/>
      <c r="EK47" s="103"/>
      <c r="EL47" s="103"/>
      <c r="EM47" s="103"/>
      <c r="EN47" s="103"/>
      <c r="EO47" s="103"/>
      <c r="EP47" s="103"/>
      <c r="EQ47" s="103"/>
      <c r="ER47" s="103"/>
      <c r="ES47" s="103"/>
      <c r="ET47" s="103"/>
      <c r="EU47" s="103"/>
      <c r="EV47" s="103"/>
      <c r="EW47" s="103"/>
      <c r="EX47" s="103"/>
      <c r="EY47" s="103"/>
      <c r="EZ47" s="103"/>
      <c r="FA47" s="103"/>
      <c r="FB47" s="103"/>
      <c r="FC47" s="103"/>
      <c r="FD47" s="103"/>
      <c r="FE47" s="103"/>
      <c r="FF47" s="103"/>
      <c r="FG47" s="103"/>
      <c r="FH47" s="103"/>
      <c r="FI47" s="103"/>
      <c r="FJ47" s="103"/>
      <c r="FK47" s="103"/>
      <c r="FL47" s="103"/>
      <c r="FM47" s="103"/>
      <c r="FN47" s="103"/>
      <c r="FO47" s="103"/>
      <c r="FP47" s="103"/>
      <c r="FQ47" s="103"/>
      <c r="FR47" s="103"/>
      <c r="FS47" s="103"/>
      <c r="FT47" s="103"/>
      <c r="FU47" s="103"/>
      <c r="FV47" s="103"/>
      <c r="FW47" s="103"/>
      <c r="FX47" s="103"/>
      <c r="FY47" s="103"/>
      <c r="FZ47" s="103"/>
      <c r="GA47" s="103"/>
      <c r="GB47" s="103"/>
      <c r="GC47" s="103"/>
      <c r="GD47" s="103"/>
      <c r="GE47" s="103"/>
      <c r="GF47" s="103"/>
      <c r="GG47" s="103"/>
      <c r="GH47" s="103"/>
      <c r="GI47" s="103"/>
      <c r="GJ47" s="103"/>
      <c r="GK47" s="103"/>
      <c r="GL47" s="103"/>
      <c r="GM47" s="103"/>
      <c r="GN47" s="103"/>
      <c r="GO47" s="103"/>
      <c r="GP47" s="103"/>
      <c r="GQ47" s="103"/>
      <c r="GR47" s="103"/>
      <c r="GS47" s="103"/>
      <c r="GT47" s="103"/>
      <c r="GU47" s="103"/>
      <c r="GV47" s="103"/>
      <c r="GW47" s="103"/>
      <c r="GX47" s="103"/>
      <c r="GY47" s="103"/>
      <c r="GZ47" s="103"/>
      <c r="HA47" s="103"/>
      <c r="HB47" s="103"/>
      <c r="HC47" s="103"/>
      <c r="HD47" s="103"/>
      <c r="HE47" s="103"/>
      <c r="HF47" s="103"/>
      <c r="HG47" s="103"/>
      <c r="HH47" s="103"/>
      <c r="HI47" s="103"/>
      <c r="HJ47" s="103"/>
      <c r="HK47" s="103"/>
      <c r="HL47" s="103"/>
      <c r="HM47" s="103"/>
      <c r="HN47" s="103"/>
      <c r="HO47" s="103"/>
      <c r="HP47" s="103"/>
      <c r="HQ47" s="103"/>
      <c r="HR47" s="103"/>
      <c r="HS47" s="103"/>
      <c r="HT47" s="103"/>
      <c r="HU47" s="103"/>
      <c r="HV47" s="103"/>
      <c r="HW47" s="103"/>
      <c r="HX47" s="103"/>
      <c r="HY47" s="103"/>
      <c r="HZ47" s="103"/>
      <c r="IA47" s="103"/>
      <c r="IB47" s="103"/>
      <c r="IC47" s="103"/>
      <c r="ID47" s="103"/>
      <c r="IE47" s="103"/>
      <c r="IF47" s="103"/>
      <c r="IG47" s="103"/>
      <c r="IH47" s="103"/>
      <c r="II47" s="103"/>
      <c r="IJ47" s="103"/>
      <c r="IK47" s="103"/>
      <c r="IL47" s="103"/>
      <c r="IM47" s="103"/>
      <c r="IN47" s="103"/>
      <c r="IO47" s="103"/>
      <c r="IP47" s="103"/>
      <c r="IQ47" s="103"/>
      <c r="IR47" s="103"/>
      <c r="IS47" s="103"/>
      <c r="IT47" s="103"/>
      <c r="IU47" s="103"/>
    </row>
    <row r="48" spans="1:255" s="104" customFormat="1" ht="24" customHeight="1" x14ac:dyDescent="0.25">
      <c r="A48" s="102"/>
      <c r="B48" s="52" t="s">
        <v>28</v>
      </c>
      <c r="C48" s="53" t="s">
        <v>29</v>
      </c>
      <c r="D48" s="53" t="s">
        <v>30</v>
      </c>
      <c r="E48" s="52" t="s">
        <v>17</v>
      </c>
      <c r="F48" s="53" t="s">
        <v>18</v>
      </c>
      <c r="G48" s="52" t="s">
        <v>19</v>
      </c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  <c r="DF48" s="103"/>
      <c r="DG48" s="103"/>
      <c r="DH48" s="103"/>
      <c r="DI48" s="103"/>
      <c r="DJ48" s="103"/>
      <c r="DK48" s="103"/>
      <c r="DL48" s="103"/>
      <c r="DM48" s="103"/>
      <c r="DN48" s="103"/>
      <c r="DO48" s="103"/>
      <c r="DP48" s="103"/>
      <c r="DQ48" s="103"/>
      <c r="DR48" s="103"/>
      <c r="DS48" s="103"/>
      <c r="DT48" s="103"/>
      <c r="DU48" s="103"/>
      <c r="DV48" s="103"/>
      <c r="DW48" s="103"/>
      <c r="DX48" s="103"/>
      <c r="DY48" s="103"/>
      <c r="DZ48" s="103"/>
      <c r="EA48" s="103"/>
      <c r="EB48" s="103"/>
      <c r="EC48" s="103"/>
      <c r="ED48" s="103"/>
      <c r="EE48" s="103"/>
      <c r="EF48" s="103"/>
      <c r="EG48" s="103"/>
      <c r="EH48" s="103"/>
      <c r="EI48" s="103"/>
      <c r="EJ48" s="103"/>
      <c r="EK48" s="103"/>
      <c r="EL48" s="103"/>
      <c r="EM48" s="103"/>
      <c r="EN48" s="103"/>
      <c r="EO48" s="103"/>
      <c r="EP48" s="103"/>
      <c r="EQ48" s="103"/>
      <c r="ER48" s="103"/>
      <c r="ES48" s="103"/>
      <c r="ET48" s="103"/>
      <c r="EU48" s="103"/>
      <c r="EV48" s="103"/>
      <c r="EW48" s="103"/>
      <c r="EX48" s="103"/>
      <c r="EY48" s="103"/>
      <c r="EZ48" s="103"/>
      <c r="FA48" s="103"/>
      <c r="FB48" s="103"/>
      <c r="FC48" s="103"/>
      <c r="FD48" s="103"/>
      <c r="FE48" s="103"/>
      <c r="FF48" s="103"/>
      <c r="FG48" s="103"/>
      <c r="FH48" s="103"/>
      <c r="FI48" s="103"/>
      <c r="FJ48" s="103"/>
      <c r="FK48" s="103"/>
      <c r="FL48" s="103"/>
      <c r="FM48" s="103"/>
      <c r="FN48" s="103"/>
      <c r="FO48" s="103"/>
      <c r="FP48" s="103"/>
      <c r="FQ48" s="103"/>
      <c r="FR48" s="103"/>
      <c r="FS48" s="103"/>
      <c r="FT48" s="103"/>
      <c r="FU48" s="103"/>
      <c r="FV48" s="103"/>
      <c r="FW48" s="103"/>
      <c r="FX48" s="103"/>
      <c r="FY48" s="103"/>
      <c r="FZ48" s="103"/>
      <c r="GA48" s="103"/>
      <c r="GB48" s="103"/>
      <c r="GC48" s="103"/>
      <c r="GD48" s="103"/>
      <c r="GE48" s="103"/>
      <c r="GF48" s="103"/>
      <c r="GG48" s="103"/>
      <c r="GH48" s="103"/>
      <c r="GI48" s="103"/>
      <c r="GJ48" s="103"/>
      <c r="GK48" s="103"/>
      <c r="GL48" s="103"/>
      <c r="GM48" s="103"/>
      <c r="GN48" s="103"/>
      <c r="GO48" s="103"/>
      <c r="GP48" s="103"/>
      <c r="GQ48" s="103"/>
      <c r="GR48" s="103"/>
      <c r="GS48" s="103"/>
      <c r="GT48" s="103"/>
      <c r="GU48" s="103"/>
      <c r="GV48" s="103"/>
      <c r="GW48" s="103"/>
      <c r="GX48" s="103"/>
      <c r="GY48" s="103"/>
      <c r="GZ48" s="103"/>
      <c r="HA48" s="103"/>
      <c r="HB48" s="103"/>
      <c r="HC48" s="103"/>
      <c r="HD48" s="103"/>
      <c r="HE48" s="103"/>
      <c r="HF48" s="103"/>
      <c r="HG48" s="103"/>
      <c r="HH48" s="103"/>
      <c r="HI48" s="103"/>
      <c r="HJ48" s="103"/>
      <c r="HK48" s="103"/>
      <c r="HL48" s="103"/>
      <c r="HM48" s="103"/>
      <c r="HN48" s="103"/>
      <c r="HO48" s="103"/>
      <c r="HP48" s="103"/>
      <c r="HQ48" s="103"/>
      <c r="HR48" s="103"/>
      <c r="HS48" s="103"/>
      <c r="HT48" s="103"/>
      <c r="HU48" s="103"/>
      <c r="HV48" s="103"/>
      <c r="HW48" s="103"/>
      <c r="HX48" s="103"/>
      <c r="HY48" s="103"/>
      <c r="HZ48" s="103"/>
      <c r="IA48" s="103"/>
      <c r="IB48" s="103"/>
      <c r="IC48" s="103"/>
      <c r="ID48" s="103"/>
      <c r="IE48" s="103"/>
      <c r="IF48" s="103"/>
      <c r="IG48" s="103"/>
      <c r="IH48" s="103"/>
      <c r="II48" s="103"/>
      <c r="IJ48" s="103"/>
      <c r="IK48" s="103"/>
      <c r="IL48" s="103"/>
      <c r="IM48" s="103"/>
      <c r="IN48" s="103"/>
      <c r="IO48" s="103"/>
      <c r="IP48" s="103"/>
      <c r="IQ48" s="103"/>
      <c r="IR48" s="103"/>
      <c r="IS48" s="103"/>
      <c r="IT48" s="103"/>
      <c r="IU48" s="103"/>
    </row>
    <row r="49" spans="1:7" ht="12" customHeight="1" x14ac:dyDescent="0.25">
      <c r="A49" s="5"/>
      <c r="B49" s="107" t="s">
        <v>97</v>
      </c>
      <c r="C49" s="55"/>
      <c r="D49" s="55"/>
      <c r="E49" s="55"/>
      <c r="F49" s="56"/>
      <c r="G49" s="105"/>
    </row>
    <row r="50" spans="1:7" ht="12" customHeight="1" x14ac:dyDescent="0.25">
      <c r="A50" s="5"/>
      <c r="B50" s="54" t="s">
        <v>59</v>
      </c>
      <c r="C50" s="55" t="s">
        <v>60</v>
      </c>
      <c r="D50" s="55">
        <v>200</v>
      </c>
      <c r="E50" s="55" t="s">
        <v>98</v>
      </c>
      <c r="F50" s="56">
        <v>1400</v>
      </c>
      <c r="G50" s="105">
        <f t="shared" ref="G50:G62" si="2">D50*F50</f>
        <v>280000</v>
      </c>
    </row>
    <row r="51" spans="1:7" ht="12" customHeight="1" x14ac:dyDescent="0.25">
      <c r="A51" s="5"/>
      <c r="B51" s="54" t="s">
        <v>61</v>
      </c>
      <c r="C51" s="55" t="s">
        <v>60</v>
      </c>
      <c r="D51" s="55">
        <v>170</v>
      </c>
      <c r="E51" s="55" t="s">
        <v>98</v>
      </c>
      <c r="F51" s="56">
        <v>1946</v>
      </c>
      <c r="G51" s="105">
        <f t="shared" si="2"/>
        <v>330820</v>
      </c>
    </row>
    <row r="52" spans="1:7" ht="12" customHeight="1" x14ac:dyDescent="0.25">
      <c r="A52" s="5"/>
      <c r="B52" s="54" t="s">
        <v>99</v>
      </c>
      <c r="C52" s="55" t="s">
        <v>105</v>
      </c>
      <c r="D52" s="55">
        <v>80</v>
      </c>
      <c r="E52" s="55" t="s">
        <v>98</v>
      </c>
      <c r="F52" s="56">
        <v>2280</v>
      </c>
      <c r="G52" s="105">
        <f t="shared" si="2"/>
        <v>182400</v>
      </c>
    </row>
    <row r="53" spans="1:7" ht="12" customHeight="1" x14ac:dyDescent="0.25">
      <c r="A53" s="5"/>
      <c r="B53" s="54" t="s">
        <v>100</v>
      </c>
      <c r="C53" s="55" t="s">
        <v>60</v>
      </c>
      <c r="D53" s="55">
        <v>50</v>
      </c>
      <c r="E53" s="55" t="s">
        <v>101</v>
      </c>
      <c r="F53" s="56">
        <v>1006</v>
      </c>
      <c r="G53" s="105">
        <f t="shared" si="2"/>
        <v>50300</v>
      </c>
    </row>
    <row r="54" spans="1:7" ht="12" customHeight="1" x14ac:dyDescent="0.25">
      <c r="A54" s="5"/>
      <c r="B54" s="54" t="s">
        <v>102</v>
      </c>
      <c r="C54" s="55" t="s">
        <v>60</v>
      </c>
      <c r="D54" s="55">
        <v>20</v>
      </c>
      <c r="E54" s="55" t="s">
        <v>101</v>
      </c>
      <c r="F54" s="56">
        <v>987</v>
      </c>
      <c r="G54" s="105">
        <f t="shared" si="2"/>
        <v>19740</v>
      </c>
    </row>
    <row r="55" spans="1:7" ht="12" customHeight="1" x14ac:dyDescent="0.25">
      <c r="A55" s="5"/>
      <c r="B55" s="107" t="s">
        <v>103</v>
      </c>
      <c r="C55" s="55"/>
      <c r="D55" s="55"/>
      <c r="E55" s="55"/>
      <c r="F55" s="56"/>
      <c r="G55" s="105"/>
    </row>
    <row r="56" spans="1:7" ht="12" customHeight="1" x14ac:dyDescent="0.25">
      <c r="A56" s="5"/>
      <c r="B56" s="54" t="s">
        <v>104</v>
      </c>
      <c r="C56" s="55" t="s">
        <v>105</v>
      </c>
      <c r="D56" s="55">
        <v>2</v>
      </c>
      <c r="E56" s="55" t="s">
        <v>106</v>
      </c>
      <c r="F56" s="56">
        <v>10527</v>
      </c>
      <c r="G56" s="105">
        <f t="shared" si="2"/>
        <v>21054</v>
      </c>
    </row>
    <row r="57" spans="1:7" ht="12" customHeight="1" x14ac:dyDescent="0.25">
      <c r="A57" s="5"/>
      <c r="B57" s="54" t="s">
        <v>107</v>
      </c>
      <c r="C57" s="55" t="s">
        <v>108</v>
      </c>
      <c r="D57" s="55">
        <v>1</v>
      </c>
      <c r="E57" s="55" t="s">
        <v>88</v>
      </c>
      <c r="F57" s="56">
        <v>25000</v>
      </c>
      <c r="G57" s="105">
        <f t="shared" si="2"/>
        <v>25000</v>
      </c>
    </row>
    <row r="58" spans="1:7" ht="12" customHeight="1" x14ac:dyDescent="0.25">
      <c r="A58" s="5"/>
      <c r="B58" s="107" t="s">
        <v>109</v>
      </c>
      <c r="C58" s="55"/>
      <c r="D58" s="55"/>
      <c r="E58" s="55"/>
      <c r="F58" s="56"/>
      <c r="G58" s="105"/>
    </row>
    <row r="59" spans="1:7" ht="12" customHeight="1" x14ac:dyDescent="0.25">
      <c r="A59" s="5"/>
      <c r="B59" s="54" t="s">
        <v>110</v>
      </c>
      <c r="C59" s="55" t="s">
        <v>105</v>
      </c>
      <c r="D59" s="55">
        <v>5</v>
      </c>
      <c r="E59" s="55" t="s">
        <v>111</v>
      </c>
      <c r="F59" s="56">
        <v>11140</v>
      </c>
      <c r="G59" s="105">
        <f t="shared" si="2"/>
        <v>55700</v>
      </c>
    </row>
    <row r="60" spans="1:7" ht="12" customHeight="1" x14ac:dyDescent="0.25">
      <c r="A60" s="5"/>
      <c r="B60" s="54" t="s">
        <v>132</v>
      </c>
      <c r="C60" s="55" t="s">
        <v>105</v>
      </c>
      <c r="D60" s="55">
        <v>5</v>
      </c>
      <c r="E60" s="55" t="s">
        <v>133</v>
      </c>
      <c r="F60" s="56">
        <v>18000</v>
      </c>
      <c r="G60" s="105">
        <f t="shared" si="2"/>
        <v>90000</v>
      </c>
    </row>
    <row r="61" spans="1:7" ht="12" customHeight="1" x14ac:dyDescent="0.25">
      <c r="A61" s="5"/>
      <c r="B61" s="107" t="s">
        <v>129</v>
      </c>
      <c r="C61" s="55"/>
      <c r="D61" s="55"/>
      <c r="E61" s="55"/>
      <c r="F61" s="56"/>
      <c r="G61" s="105"/>
    </row>
    <row r="62" spans="1:7" ht="12" customHeight="1" x14ac:dyDescent="0.25">
      <c r="A62" s="5"/>
      <c r="B62" s="54" t="s">
        <v>130</v>
      </c>
      <c r="C62" s="55" t="s">
        <v>105</v>
      </c>
      <c r="D62" s="55">
        <v>3</v>
      </c>
      <c r="E62" s="55" t="s">
        <v>131</v>
      </c>
      <c r="F62" s="56">
        <v>22000</v>
      </c>
      <c r="G62" s="105">
        <f t="shared" si="2"/>
        <v>66000</v>
      </c>
    </row>
    <row r="63" spans="1:7" ht="12" customHeight="1" x14ac:dyDescent="0.25">
      <c r="A63" s="5"/>
      <c r="B63" s="107" t="s">
        <v>112</v>
      </c>
      <c r="C63" s="55"/>
      <c r="D63" s="55"/>
      <c r="E63" s="55"/>
      <c r="F63" s="56"/>
      <c r="G63" s="105"/>
    </row>
    <row r="64" spans="1:7" ht="12" customHeight="1" x14ac:dyDescent="0.25">
      <c r="A64" s="5"/>
      <c r="B64" s="54" t="s">
        <v>63</v>
      </c>
      <c r="C64" s="55" t="s">
        <v>113</v>
      </c>
      <c r="D64" s="55">
        <v>2</v>
      </c>
      <c r="E64" s="55" t="s">
        <v>93</v>
      </c>
      <c r="F64" s="56">
        <v>29143</v>
      </c>
      <c r="G64" s="105">
        <f t="shared" ref="G64:G72" si="3">D64*F64</f>
        <v>58286</v>
      </c>
    </row>
    <row r="65" spans="1:255" ht="12" customHeight="1" x14ac:dyDescent="0.25">
      <c r="A65" s="5"/>
      <c r="B65" s="54" t="s">
        <v>114</v>
      </c>
      <c r="C65" s="55" t="s">
        <v>105</v>
      </c>
      <c r="D65" s="55">
        <v>40</v>
      </c>
      <c r="E65" s="55" t="s">
        <v>92</v>
      </c>
      <c r="F65" s="56">
        <v>7150</v>
      </c>
      <c r="G65" s="105">
        <f t="shared" si="3"/>
        <v>286000</v>
      </c>
    </row>
    <row r="66" spans="1:255" ht="12" customHeight="1" x14ac:dyDescent="0.25">
      <c r="A66" s="5"/>
      <c r="B66" s="54" t="s">
        <v>62</v>
      </c>
      <c r="C66" s="55" t="s">
        <v>105</v>
      </c>
      <c r="D66" s="55">
        <v>1</v>
      </c>
      <c r="E66" s="55" t="s">
        <v>93</v>
      </c>
      <c r="F66" s="56">
        <v>48885.2</v>
      </c>
      <c r="G66" s="105">
        <f t="shared" si="3"/>
        <v>48885.2</v>
      </c>
    </row>
    <row r="67" spans="1:255" ht="12" customHeight="1" x14ac:dyDescent="0.25">
      <c r="A67" s="5"/>
      <c r="B67" s="54" t="s">
        <v>115</v>
      </c>
      <c r="C67" s="55" t="s">
        <v>105</v>
      </c>
      <c r="D67" s="55">
        <v>2.5</v>
      </c>
      <c r="E67" s="55" t="s">
        <v>88</v>
      </c>
      <c r="F67" s="56">
        <v>36795</v>
      </c>
      <c r="G67" s="105">
        <f t="shared" si="3"/>
        <v>91987.5</v>
      </c>
    </row>
    <row r="68" spans="1:255" ht="12" customHeight="1" x14ac:dyDescent="0.25">
      <c r="A68" s="5"/>
      <c r="B68" s="107" t="s">
        <v>32</v>
      </c>
      <c r="C68" s="55"/>
      <c r="D68" s="55"/>
      <c r="E68" s="55"/>
      <c r="F68" s="56"/>
      <c r="G68" s="105"/>
    </row>
    <row r="69" spans="1:255" ht="12" customHeight="1" x14ac:dyDescent="0.25">
      <c r="A69" s="5"/>
      <c r="B69" s="54" t="s">
        <v>116</v>
      </c>
      <c r="C69" s="55" t="s">
        <v>117</v>
      </c>
      <c r="D69" s="55">
        <v>1</v>
      </c>
      <c r="E69" s="55" t="s">
        <v>118</v>
      </c>
      <c r="F69" s="56">
        <v>26389</v>
      </c>
      <c r="G69" s="105">
        <f t="shared" si="3"/>
        <v>26389</v>
      </c>
    </row>
    <row r="70" spans="1:255" ht="12" customHeight="1" x14ac:dyDescent="0.25">
      <c r="A70" s="5"/>
      <c r="B70" s="54" t="s">
        <v>119</v>
      </c>
      <c r="C70" s="55" t="s">
        <v>117</v>
      </c>
      <c r="D70" s="55">
        <v>1</v>
      </c>
      <c r="E70" s="55" t="s">
        <v>118</v>
      </c>
      <c r="F70" s="56">
        <v>13047</v>
      </c>
      <c r="G70" s="105">
        <f t="shared" si="3"/>
        <v>13047</v>
      </c>
    </row>
    <row r="71" spans="1:255" ht="12" customHeight="1" x14ac:dyDescent="0.25">
      <c r="A71" s="5"/>
      <c r="B71" s="54" t="s">
        <v>120</v>
      </c>
      <c r="C71" s="55" t="s">
        <v>121</v>
      </c>
      <c r="D71" s="55">
        <v>3</v>
      </c>
      <c r="E71" s="55" t="s">
        <v>122</v>
      </c>
      <c r="F71" s="56">
        <v>4500</v>
      </c>
      <c r="G71" s="105">
        <f t="shared" si="3"/>
        <v>13500</v>
      </c>
    </row>
    <row r="72" spans="1:255" ht="12" customHeight="1" x14ac:dyDescent="0.25">
      <c r="A72" s="5"/>
      <c r="B72" s="54" t="s">
        <v>123</v>
      </c>
      <c r="C72" s="55" t="s">
        <v>108</v>
      </c>
      <c r="D72" s="55">
        <v>10</v>
      </c>
      <c r="E72" s="55" t="s">
        <v>124</v>
      </c>
      <c r="F72" s="56">
        <f>13000*1.19</f>
        <v>15470</v>
      </c>
      <c r="G72" s="105">
        <f t="shared" si="3"/>
        <v>154700</v>
      </c>
    </row>
    <row r="73" spans="1:255" s="104" customFormat="1" ht="12.75" customHeight="1" x14ac:dyDescent="0.25">
      <c r="A73" s="102"/>
      <c r="B73" s="8" t="s">
        <v>31</v>
      </c>
      <c r="C73" s="9"/>
      <c r="D73" s="9"/>
      <c r="E73" s="9"/>
      <c r="F73" s="57"/>
      <c r="G73" s="106">
        <f>SUM(G49:G72)</f>
        <v>1813808.7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  <c r="DD73" s="103"/>
      <c r="DE73" s="103"/>
      <c r="DF73" s="103"/>
      <c r="DG73" s="103"/>
      <c r="DH73" s="103"/>
      <c r="DI73" s="103"/>
      <c r="DJ73" s="103"/>
      <c r="DK73" s="103"/>
      <c r="DL73" s="103"/>
      <c r="DM73" s="103"/>
      <c r="DN73" s="103"/>
      <c r="DO73" s="103"/>
      <c r="DP73" s="103"/>
      <c r="DQ73" s="103"/>
      <c r="DR73" s="103"/>
      <c r="DS73" s="103"/>
      <c r="DT73" s="103"/>
      <c r="DU73" s="103"/>
      <c r="DV73" s="103"/>
      <c r="DW73" s="103"/>
      <c r="DX73" s="103"/>
      <c r="DY73" s="103"/>
      <c r="DZ73" s="103"/>
      <c r="EA73" s="103"/>
      <c r="EB73" s="103"/>
      <c r="EC73" s="103"/>
      <c r="ED73" s="103"/>
      <c r="EE73" s="103"/>
      <c r="EF73" s="103"/>
      <c r="EG73" s="103"/>
      <c r="EH73" s="103"/>
      <c r="EI73" s="103"/>
      <c r="EJ73" s="103"/>
      <c r="EK73" s="103"/>
      <c r="EL73" s="103"/>
      <c r="EM73" s="103"/>
      <c r="EN73" s="103"/>
      <c r="EO73" s="103"/>
      <c r="EP73" s="103"/>
      <c r="EQ73" s="103"/>
      <c r="ER73" s="103"/>
      <c r="ES73" s="103"/>
      <c r="ET73" s="103"/>
      <c r="EU73" s="103"/>
      <c r="EV73" s="103"/>
      <c r="EW73" s="103"/>
      <c r="EX73" s="103"/>
      <c r="EY73" s="103"/>
      <c r="EZ73" s="103"/>
      <c r="FA73" s="103"/>
      <c r="FB73" s="103"/>
      <c r="FC73" s="103"/>
      <c r="FD73" s="103"/>
      <c r="FE73" s="103"/>
      <c r="FF73" s="103"/>
      <c r="FG73" s="103"/>
      <c r="FH73" s="103"/>
      <c r="FI73" s="103"/>
      <c r="FJ73" s="103"/>
      <c r="FK73" s="103"/>
      <c r="FL73" s="103"/>
      <c r="FM73" s="103"/>
      <c r="FN73" s="103"/>
      <c r="FO73" s="103"/>
      <c r="FP73" s="103"/>
      <c r="FQ73" s="103"/>
      <c r="FR73" s="103"/>
      <c r="FS73" s="103"/>
      <c r="FT73" s="103"/>
      <c r="FU73" s="103"/>
      <c r="FV73" s="103"/>
      <c r="FW73" s="103"/>
      <c r="FX73" s="103"/>
      <c r="FY73" s="103"/>
      <c r="FZ73" s="103"/>
      <c r="GA73" s="103"/>
      <c r="GB73" s="103"/>
      <c r="GC73" s="103"/>
      <c r="GD73" s="103"/>
      <c r="GE73" s="103"/>
      <c r="GF73" s="103"/>
      <c r="GG73" s="103"/>
      <c r="GH73" s="103"/>
      <c r="GI73" s="103"/>
      <c r="GJ73" s="103"/>
      <c r="GK73" s="103"/>
      <c r="GL73" s="103"/>
      <c r="GM73" s="103"/>
      <c r="GN73" s="103"/>
      <c r="GO73" s="103"/>
      <c r="GP73" s="103"/>
      <c r="GQ73" s="103"/>
      <c r="GR73" s="103"/>
      <c r="GS73" s="103"/>
      <c r="GT73" s="103"/>
      <c r="GU73" s="103"/>
      <c r="GV73" s="103"/>
      <c r="GW73" s="103"/>
      <c r="GX73" s="103"/>
      <c r="GY73" s="103"/>
      <c r="GZ73" s="103"/>
      <c r="HA73" s="103"/>
      <c r="HB73" s="103"/>
      <c r="HC73" s="103"/>
      <c r="HD73" s="103"/>
      <c r="HE73" s="103"/>
      <c r="HF73" s="103"/>
      <c r="HG73" s="103"/>
      <c r="HH73" s="103"/>
      <c r="HI73" s="103"/>
      <c r="HJ73" s="103"/>
      <c r="HK73" s="103"/>
      <c r="HL73" s="103"/>
      <c r="HM73" s="103"/>
      <c r="HN73" s="103"/>
      <c r="HO73" s="103"/>
      <c r="HP73" s="103"/>
      <c r="HQ73" s="103"/>
      <c r="HR73" s="103"/>
      <c r="HS73" s="103"/>
      <c r="HT73" s="103"/>
      <c r="HU73" s="103"/>
      <c r="HV73" s="103"/>
      <c r="HW73" s="103"/>
      <c r="HX73" s="103"/>
      <c r="HY73" s="103"/>
      <c r="HZ73" s="103"/>
      <c r="IA73" s="103"/>
      <c r="IB73" s="103"/>
      <c r="IC73" s="103"/>
      <c r="ID73" s="103"/>
      <c r="IE73" s="103"/>
      <c r="IF73" s="103"/>
      <c r="IG73" s="103"/>
      <c r="IH73" s="103"/>
      <c r="II73" s="103"/>
      <c r="IJ73" s="103"/>
      <c r="IK73" s="103"/>
      <c r="IL73" s="103"/>
      <c r="IM73" s="103"/>
      <c r="IN73" s="103"/>
      <c r="IO73" s="103"/>
      <c r="IP73" s="103"/>
      <c r="IQ73" s="103"/>
      <c r="IR73" s="103"/>
      <c r="IS73" s="103"/>
      <c r="IT73" s="103"/>
      <c r="IU73" s="103"/>
    </row>
    <row r="74" spans="1:255" ht="12" customHeight="1" x14ac:dyDescent="0.25">
      <c r="A74" s="2"/>
      <c r="B74" s="62"/>
      <c r="C74" s="63"/>
      <c r="D74" s="63"/>
      <c r="E74" s="64"/>
      <c r="F74" s="65"/>
      <c r="G74" s="66"/>
    </row>
    <row r="75" spans="1:255" s="104" customFormat="1" ht="12" customHeight="1" x14ac:dyDescent="0.25">
      <c r="A75" s="102"/>
      <c r="B75" s="47" t="s">
        <v>32</v>
      </c>
      <c r="C75" s="48"/>
      <c r="D75" s="49"/>
      <c r="E75" s="49"/>
      <c r="F75" s="50"/>
      <c r="G75" s="51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/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/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103"/>
      <c r="EY75" s="103"/>
      <c r="EZ75" s="103"/>
      <c r="FA75" s="103"/>
      <c r="FB75" s="103"/>
      <c r="FC75" s="103"/>
      <c r="FD75" s="103"/>
      <c r="FE75" s="103"/>
      <c r="FF75" s="103"/>
      <c r="FG75" s="103"/>
      <c r="FH75" s="103"/>
      <c r="FI75" s="103"/>
      <c r="FJ75" s="103"/>
      <c r="FK75" s="103"/>
      <c r="FL75" s="103"/>
      <c r="FM75" s="103"/>
      <c r="FN75" s="103"/>
      <c r="FO75" s="103"/>
      <c r="FP75" s="103"/>
      <c r="FQ75" s="103"/>
      <c r="FR75" s="103"/>
      <c r="FS75" s="103"/>
      <c r="FT75" s="103"/>
      <c r="FU75" s="103"/>
      <c r="FV75" s="103"/>
      <c r="FW75" s="103"/>
      <c r="FX75" s="103"/>
      <c r="FY75" s="103"/>
      <c r="FZ75" s="103"/>
      <c r="GA75" s="103"/>
      <c r="GB75" s="103"/>
      <c r="GC75" s="103"/>
      <c r="GD75" s="103"/>
      <c r="GE75" s="103"/>
      <c r="GF75" s="103"/>
      <c r="GG75" s="103"/>
      <c r="GH75" s="103"/>
      <c r="GI75" s="103"/>
      <c r="GJ75" s="103"/>
      <c r="GK75" s="103"/>
      <c r="GL75" s="103"/>
      <c r="GM75" s="103"/>
      <c r="GN75" s="103"/>
      <c r="GO75" s="103"/>
      <c r="GP75" s="103"/>
      <c r="GQ75" s="103"/>
      <c r="GR75" s="103"/>
      <c r="GS75" s="103"/>
      <c r="GT75" s="103"/>
      <c r="GU75" s="103"/>
      <c r="GV75" s="103"/>
      <c r="GW75" s="103"/>
      <c r="GX75" s="103"/>
      <c r="GY75" s="103"/>
      <c r="GZ75" s="103"/>
      <c r="HA75" s="103"/>
      <c r="HB75" s="103"/>
      <c r="HC75" s="103"/>
      <c r="HD75" s="103"/>
      <c r="HE75" s="103"/>
      <c r="HF75" s="103"/>
      <c r="HG75" s="103"/>
      <c r="HH75" s="103"/>
      <c r="HI75" s="103"/>
      <c r="HJ75" s="103"/>
      <c r="HK75" s="103"/>
      <c r="HL75" s="103"/>
      <c r="HM75" s="103"/>
      <c r="HN75" s="103"/>
      <c r="HO75" s="103"/>
      <c r="HP75" s="103"/>
      <c r="HQ75" s="103"/>
      <c r="HR75" s="103"/>
      <c r="HS75" s="103"/>
      <c r="HT75" s="103"/>
      <c r="HU75" s="103"/>
      <c r="HV75" s="103"/>
      <c r="HW75" s="103"/>
      <c r="HX75" s="103"/>
      <c r="HY75" s="103"/>
      <c r="HZ75" s="103"/>
      <c r="IA75" s="103"/>
      <c r="IB75" s="103"/>
      <c r="IC75" s="103"/>
      <c r="ID75" s="103"/>
      <c r="IE75" s="103"/>
      <c r="IF75" s="103"/>
      <c r="IG75" s="103"/>
      <c r="IH75" s="103"/>
      <c r="II75" s="103"/>
      <c r="IJ75" s="103"/>
      <c r="IK75" s="103"/>
      <c r="IL75" s="103"/>
      <c r="IM75" s="103"/>
      <c r="IN75" s="103"/>
      <c r="IO75" s="103"/>
      <c r="IP75" s="103"/>
      <c r="IQ75" s="103"/>
      <c r="IR75" s="103"/>
      <c r="IS75" s="103"/>
      <c r="IT75" s="103"/>
      <c r="IU75" s="103"/>
    </row>
    <row r="76" spans="1:255" s="104" customFormat="1" ht="24" customHeight="1" x14ac:dyDescent="0.25">
      <c r="A76" s="102"/>
      <c r="B76" s="52" t="s">
        <v>33</v>
      </c>
      <c r="C76" s="53" t="s">
        <v>29</v>
      </c>
      <c r="D76" s="53" t="s">
        <v>30</v>
      </c>
      <c r="E76" s="52" t="s">
        <v>17</v>
      </c>
      <c r="F76" s="53" t="s">
        <v>18</v>
      </c>
      <c r="G76" s="52" t="s">
        <v>19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  <c r="CW76" s="103"/>
      <c r="CX76" s="103"/>
      <c r="CY76" s="103"/>
      <c r="CZ76" s="103"/>
      <c r="DA76" s="103"/>
      <c r="DB76" s="103"/>
      <c r="DC76" s="103"/>
      <c r="DD76" s="103"/>
      <c r="DE76" s="103"/>
      <c r="DF76" s="103"/>
      <c r="DG76" s="103"/>
      <c r="DH76" s="103"/>
      <c r="DI76" s="103"/>
      <c r="DJ76" s="103"/>
      <c r="DK76" s="103"/>
      <c r="DL76" s="103"/>
      <c r="DM76" s="103"/>
      <c r="DN76" s="103"/>
      <c r="DO76" s="103"/>
      <c r="DP76" s="103"/>
      <c r="DQ76" s="103"/>
      <c r="DR76" s="103"/>
      <c r="DS76" s="103"/>
      <c r="DT76" s="103"/>
      <c r="DU76" s="103"/>
      <c r="DV76" s="103"/>
      <c r="DW76" s="103"/>
      <c r="DX76" s="103"/>
      <c r="DY76" s="103"/>
      <c r="DZ76" s="103"/>
      <c r="EA76" s="103"/>
      <c r="EB76" s="103"/>
      <c r="EC76" s="103"/>
      <c r="ED76" s="103"/>
      <c r="EE76" s="103"/>
      <c r="EF76" s="103"/>
      <c r="EG76" s="103"/>
      <c r="EH76" s="103"/>
      <c r="EI76" s="103"/>
      <c r="EJ76" s="103"/>
      <c r="EK76" s="103"/>
      <c r="EL76" s="103"/>
      <c r="EM76" s="103"/>
      <c r="EN76" s="103"/>
      <c r="EO76" s="103"/>
      <c r="EP76" s="103"/>
      <c r="EQ76" s="103"/>
      <c r="ER76" s="103"/>
      <c r="ES76" s="103"/>
      <c r="ET76" s="103"/>
      <c r="EU76" s="103"/>
      <c r="EV76" s="103"/>
      <c r="EW76" s="103"/>
      <c r="EX76" s="103"/>
      <c r="EY76" s="103"/>
      <c r="EZ76" s="103"/>
      <c r="FA76" s="103"/>
      <c r="FB76" s="103"/>
      <c r="FC76" s="103"/>
      <c r="FD76" s="103"/>
      <c r="FE76" s="103"/>
      <c r="FF76" s="103"/>
      <c r="FG76" s="103"/>
      <c r="FH76" s="103"/>
      <c r="FI76" s="103"/>
      <c r="FJ76" s="103"/>
      <c r="FK76" s="103"/>
      <c r="FL76" s="103"/>
      <c r="FM76" s="103"/>
      <c r="FN76" s="103"/>
      <c r="FO76" s="103"/>
      <c r="FP76" s="103"/>
      <c r="FQ76" s="103"/>
      <c r="FR76" s="103"/>
      <c r="FS76" s="103"/>
      <c r="FT76" s="103"/>
      <c r="FU76" s="103"/>
      <c r="FV76" s="103"/>
      <c r="FW76" s="103"/>
      <c r="FX76" s="103"/>
      <c r="FY76" s="103"/>
      <c r="FZ76" s="103"/>
      <c r="GA76" s="103"/>
      <c r="GB76" s="103"/>
      <c r="GC76" s="103"/>
      <c r="GD76" s="103"/>
      <c r="GE76" s="103"/>
      <c r="GF76" s="103"/>
      <c r="GG76" s="103"/>
      <c r="GH76" s="103"/>
      <c r="GI76" s="103"/>
      <c r="GJ76" s="103"/>
      <c r="GK76" s="103"/>
      <c r="GL76" s="103"/>
      <c r="GM76" s="103"/>
      <c r="GN76" s="103"/>
      <c r="GO76" s="103"/>
      <c r="GP76" s="103"/>
      <c r="GQ76" s="103"/>
      <c r="GR76" s="103"/>
      <c r="GS76" s="103"/>
      <c r="GT76" s="103"/>
      <c r="GU76" s="103"/>
      <c r="GV76" s="103"/>
      <c r="GW76" s="103"/>
      <c r="GX76" s="103"/>
      <c r="GY76" s="103"/>
      <c r="GZ76" s="103"/>
      <c r="HA76" s="103"/>
      <c r="HB76" s="103"/>
      <c r="HC76" s="103"/>
      <c r="HD76" s="103"/>
      <c r="HE76" s="103"/>
      <c r="HF76" s="103"/>
      <c r="HG76" s="103"/>
      <c r="HH76" s="103"/>
      <c r="HI76" s="103"/>
      <c r="HJ76" s="103"/>
      <c r="HK76" s="103"/>
      <c r="HL76" s="103"/>
      <c r="HM76" s="103"/>
      <c r="HN76" s="103"/>
      <c r="HO76" s="103"/>
      <c r="HP76" s="103"/>
      <c r="HQ76" s="103"/>
      <c r="HR76" s="103"/>
      <c r="HS76" s="103"/>
      <c r="HT76" s="103"/>
      <c r="HU76" s="103"/>
      <c r="HV76" s="103"/>
      <c r="HW76" s="103"/>
      <c r="HX76" s="103"/>
      <c r="HY76" s="103"/>
      <c r="HZ76" s="103"/>
      <c r="IA76" s="103"/>
      <c r="IB76" s="103"/>
      <c r="IC76" s="103"/>
      <c r="ID76" s="103"/>
      <c r="IE76" s="103"/>
      <c r="IF76" s="103"/>
      <c r="IG76" s="103"/>
      <c r="IH76" s="103"/>
      <c r="II76" s="103"/>
      <c r="IJ76" s="103"/>
      <c r="IK76" s="103"/>
      <c r="IL76" s="103"/>
      <c r="IM76" s="103"/>
      <c r="IN76" s="103"/>
      <c r="IO76" s="103"/>
      <c r="IP76" s="103"/>
      <c r="IQ76" s="103"/>
      <c r="IR76" s="103"/>
      <c r="IS76" s="103"/>
      <c r="IT76" s="103"/>
      <c r="IU76" s="103"/>
    </row>
    <row r="77" spans="1:255" ht="12" customHeight="1" x14ac:dyDescent="0.25">
      <c r="A77" s="5"/>
      <c r="B77" s="54" t="s">
        <v>125</v>
      </c>
      <c r="C77" s="55" t="s">
        <v>126</v>
      </c>
      <c r="D77" s="55">
        <v>3500</v>
      </c>
      <c r="E77" s="55" t="s">
        <v>127</v>
      </c>
      <c r="F77" s="56">
        <v>116</v>
      </c>
      <c r="G77" s="105">
        <f t="shared" ref="G77" si="4">+F77*D77</f>
        <v>406000</v>
      </c>
    </row>
    <row r="78" spans="1:255" s="104" customFormat="1" ht="12.75" customHeight="1" x14ac:dyDescent="0.25">
      <c r="A78" s="102"/>
      <c r="B78" s="8" t="s">
        <v>34</v>
      </c>
      <c r="C78" s="9"/>
      <c r="D78" s="9"/>
      <c r="E78" s="9"/>
      <c r="F78" s="57"/>
      <c r="G78" s="106">
        <f>SUM(G77)</f>
        <v>406000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  <c r="DD78" s="103"/>
      <c r="DE78" s="103"/>
      <c r="DF78" s="103"/>
      <c r="DG78" s="103"/>
      <c r="DH78" s="103"/>
      <c r="DI78" s="103"/>
      <c r="DJ78" s="103"/>
      <c r="DK78" s="103"/>
      <c r="DL78" s="103"/>
      <c r="DM78" s="103"/>
      <c r="DN78" s="103"/>
      <c r="DO78" s="103"/>
      <c r="DP78" s="103"/>
      <c r="DQ78" s="103"/>
      <c r="DR78" s="103"/>
      <c r="DS78" s="103"/>
      <c r="DT78" s="103"/>
      <c r="DU78" s="103"/>
      <c r="DV78" s="103"/>
      <c r="DW78" s="103"/>
      <c r="DX78" s="103"/>
      <c r="DY78" s="103"/>
      <c r="DZ78" s="103"/>
      <c r="EA78" s="103"/>
      <c r="EB78" s="103"/>
      <c r="EC78" s="103"/>
      <c r="ED78" s="103"/>
      <c r="EE78" s="103"/>
      <c r="EF78" s="103"/>
      <c r="EG78" s="103"/>
      <c r="EH78" s="103"/>
      <c r="EI78" s="103"/>
      <c r="EJ78" s="103"/>
      <c r="EK78" s="103"/>
      <c r="EL78" s="103"/>
      <c r="EM78" s="103"/>
      <c r="EN78" s="103"/>
      <c r="EO78" s="103"/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103"/>
      <c r="FD78" s="103"/>
      <c r="FE78" s="103"/>
      <c r="FF78" s="103"/>
      <c r="FG78" s="103"/>
      <c r="FH78" s="103"/>
      <c r="FI78" s="103"/>
      <c r="FJ78" s="103"/>
      <c r="FK78" s="103"/>
      <c r="FL78" s="103"/>
      <c r="FM78" s="103"/>
      <c r="FN78" s="103"/>
      <c r="FO78" s="103"/>
      <c r="FP78" s="103"/>
      <c r="FQ78" s="103"/>
      <c r="FR78" s="103"/>
      <c r="FS78" s="103"/>
      <c r="FT78" s="103"/>
      <c r="FU78" s="103"/>
      <c r="FV78" s="103"/>
      <c r="FW78" s="103"/>
      <c r="FX78" s="103"/>
      <c r="FY78" s="103"/>
      <c r="FZ78" s="103"/>
      <c r="GA78" s="103"/>
      <c r="GB78" s="103"/>
      <c r="GC78" s="103"/>
      <c r="GD78" s="103"/>
      <c r="GE78" s="103"/>
      <c r="GF78" s="103"/>
      <c r="GG78" s="103"/>
      <c r="GH78" s="103"/>
      <c r="GI78" s="103"/>
      <c r="GJ78" s="103"/>
      <c r="GK78" s="103"/>
      <c r="GL78" s="103"/>
      <c r="GM78" s="103"/>
      <c r="GN78" s="103"/>
      <c r="GO78" s="103"/>
      <c r="GP78" s="103"/>
      <c r="GQ78" s="103"/>
      <c r="GR78" s="103"/>
      <c r="GS78" s="103"/>
      <c r="GT78" s="103"/>
      <c r="GU78" s="103"/>
      <c r="GV78" s="103"/>
      <c r="GW78" s="103"/>
      <c r="GX78" s="103"/>
      <c r="GY78" s="103"/>
      <c r="GZ78" s="103"/>
      <c r="HA78" s="103"/>
      <c r="HB78" s="103"/>
      <c r="HC78" s="103"/>
      <c r="HD78" s="103"/>
      <c r="HE78" s="103"/>
      <c r="HF78" s="103"/>
      <c r="HG78" s="103"/>
      <c r="HH78" s="103"/>
      <c r="HI78" s="103"/>
      <c r="HJ78" s="103"/>
      <c r="HK78" s="103"/>
      <c r="HL78" s="103"/>
      <c r="HM78" s="103"/>
      <c r="HN78" s="103"/>
      <c r="HO78" s="103"/>
      <c r="HP78" s="103"/>
      <c r="HQ78" s="103"/>
      <c r="HR78" s="103"/>
      <c r="HS78" s="103"/>
      <c r="HT78" s="103"/>
      <c r="HU78" s="103"/>
      <c r="HV78" s="103"/>
      <c r="HW78" s="103"/>
      <c r="HX78" s="103"/>
      <c r="HY78" s="103"/>
      <c r="HZ78" s="103"/>
      <c r="IA78" s="103"/>
      <c r="IB78" s="103"/>
      <c r="IC78" s="103"/>
      <c r="ID78" s="103"/>
      <c r="IE78" s="103"/>
      <c r="IF78" s="103"/>
      <c r="IG78" s="103"/>
      <c r="IH78" s="103"/>
      <c r="II78" s="103"/>
      <c r="IJ78" s="103"/>
      <c r="IK78" s="103"/>
      <c r="IL78" s="103"/>
      <c r="IM78" s="103"/>
      <c r="IN78" s="103"/>
      <c r="IO78" s="103"/>
      <c r="IP78" s="103"/>
      <c r="IQ78" s="103"/>
      <c r="IR78" s="103"/>
      <c r="IS78" s="103"/>
      <c r="IT78" s="103"/>
      <c r="IU78" s="103"/>
    </row>
    <row r="79" spans="1:255" ht="12" customHeight="1" x14ac:dyDescent="0.25">
      <c r="A79" s="2"/>
      <c r="B79" s="67"/>
      <c r="C79" s="67"/>
      <c r="D79" s="67"/>
      <c r="E79" s="67"/>
      <c r="F79" s="68"/>
      <c r="G79" s="69"/>
    </row>
    <row r="80" spans="1:255" ht="12" customHeight="1" x14ac:dyDescent="0.25">
      <c r="A80" s="13"/>
      <c r="B80" s="108" t="s">
        <v>35</v>
      </c>
      <c r="C80" s="109"/>
      <c r="D80" s="109"/>
      <c r="E80" s="109"/>
      <c r="F80" s="109"/>
      <c r="G80" s="110">
        <f>G31+G36+G45+G73+G78</f>
        <v>4736858.7</v>
      </c>
    </row>
    <row r="81" spans="1:7" ht="12" customHeight="1" x14ac:dyDescent="0.25">
      <c r="A81" s="13"/>
      <c r="B81" s="111" t="s">
        <v>36</v>
      </c>
      <c r="C81" s="112"/>
      <c r="D81" s="112"/>
      <c r="E81" s="112"/>
      <c r="F81" s="112"/>
      <c r="G81" s="113">
        <f>G80*0.05</f>
        <v>236842.93500000003</v>
      </c>
    </row>
    <row r="82" spans="1:7" ht="12" customHeight="1" x14ac:dyDescent="0.25">
      <c r="A82" s="13"/>
      <c r="B82" s="114" t="s">
        <v>37</v>
      </c>
      <c r="C82" s="115"/>
      <c r="D82" s="115"/>
      <c r="E82" s="115"/>
      <c r="F82" s="115"/>
      <c r="G82" s="116">
        <f>G81+G80</f>
        <v>4973701.6349999998</v>
      </c>
    </row>
    <row r="83" spans="1:7" ht="12" customHeight="1" x14ac:dyDescent="0.25">
      <c r="A83" s="13"/>
      <c r="B83" s="111" t="s">
        <v>38</v>
      </c>
      <c r="C83" s="112"/>
      <c r="D83" s="112"/>
      <c r="E83" s="112"/>
      <c r="F83" s="112"/>
      <c r="G83" s="113">
        <f>G12</f>
        <v>20000000</v>
      </c>
    </row>
    <row r="84" spans="1:7" ht="12" customHeight="1" x14ac:dyDescent="0.25">
      <c r="A84" s="13"/>
      <c r="B84" s="117" t="s">
        <v>39</v>
      </c>
      <c r="C84" s="118"/>
      <c r="D84" s="118"/>
      <c r="E84" s="118"/>
      <c r="F84" s="118"/>
      <c r="G84" s="119">
        <f>G83-G82</f>
        <v>15026298.365</v>
      </c>
    </row>
    <row r="85" spans="1:7" ht="12" customHeight="1" x14ac:dyDescent="0.25">
      <c r="A85" s="13"/>
      <c r="B85" s="14" t="s">
        <v>40</v>
      </c>
      <c r="C85" s="15"/>
      <c r="D85" s="15"/>
      <c r="E85" s="15"/>
      <c r="F85" s="15"/>
      <c r="G85" s="30"/>
    </row>
    <row r="86" spans="1:7" ht="12.75" customHeight="1" thickBot="1" x14ac:dyDescent="0.3">
      <c r="A86" s="13"/>
      <c r="B86" s="16"/>
      <c r="C86" s="15"/>
      <c r="D86" s="15"/>
      <c r="E86" s="15"/>
      <c r="F86" s="15"/>
      <c r="G86" s="30"/>
    </row>
    <row r="87" spans="1:7" ht="12" customHeight="1" x14ac:dyDescent="0.25">
      <c r="A87" s="13"/>
      <c r="B87" s="19" t="s">
        <v>41</v>
      </c>
      <c r="C87" s="20"/>
      <c r="D87" s="20"/>
      <c r="E87" s="20"/>
      <c r="F87" s="21"/>
      <c r="G87" s="30"/>
    </row>
    <row r="88" spans="1:7" ht="12" customHeight="1" x14ac:dyDescent="0.25">
      <c r="A88" s="13"/>
      <c r="B88" s="22" t="s">
        <v>42</v>
      </c>
      <c r="C88" s="12"/>
      <c r="D88" s="12"/>
      <c r="E88" s="12"/>
      <c r="F88" s="23"/>
      <c r="G88" s="30"/>
    </row>
    <row r="89" spans="1:7" ht="12" customHeight="1" x14ac:dyDescent="0.25">
      <c r="A89" s="13"/>
      <c r="B89" s="22" t="s">
        <v>43</v>
      </c>
      <c r="C89" s="12"/>
      <c r="D89" s="12"/>
      <c r="E89" s="12"/>
      <c r="F89" s="23"/>
      <c r="G89" s="30"/>
    </row>
    <row r="90" spans="1:7" ht="12" customHeight="1" x14ac:dyDescent="0.25">
      <c r="A90" s="13"/>
      <c r="B90" s="22" t="s">
        <v>44</v>
      </c>
      <c r="C90" s="12"/>
      <c r="D90" s="12"/>
      <c r="E90" s="12"/>
      <c r="F90" s="23"/>
      <c r="G90" s="30"/>
    </row>
    <row r="91" spans="1:7" ht="12" customHeight="1" x14ac:dyDescent="0.25">
      <c r="A91" s="13"/>
      <c r="B91" s="22" t="s">
        <v>45</v>
      </c>
      <c r="C91" s="12"/>
      <c r="D91" s="12"/>
      <c r="E91" s="12"/>
      <c r="F91" s="23"/>
      <c r="G91" s="30"/>
    </row>
    <row r="92" spans="1:7" ht="12" customHeight="1" x14ac:dyDescent="0.25">
      <c r="A92" s="13"/>
      <c r="B92" s="22" t="s">
        <v>46</v>
      </c>
      <c r="C92" s="12"/>
      <c r="D92" s="12"/>
      <c r="E92" s="12"/>
      <c r="F92" s="23"/>
      <c r="G92" s="30"/>
    </row>
    <row r="93" spans="1:7" ht="12.75" customHeight="1" thickBot="1" x14ac:dyDescent="0.3">
      <c r="A93" s="13"/>
      <c r="B93" s="24" t="s">
        <v>47</v>
      </c>
      <c r="C93" s="25"/>
      <c r="D93" s="25"/>
      <c r="E93" s="25"/>
      <c r="F93" s="26"/>
      <c r="G93" s="30"/>
    </row>
    <row r="94" spans="1:7" ht="12.75" customHeight="1" x14ac:dyDescent="0.25">
      <c r="A94" s="13"/>
      <c r="B94" s="17"/>
      <c r="C94" s="12"/>
      <c r="D94" s="12"/>
      <c r="E94" s="12"/>
      <c r="F94" s="12"/>
      <c r="G94" s="30"/>
    </row>
    <row r="95" spans="1:7" ht="15" customHeight="1" thickBot="1" x14ac:dyDescent="0.3">
      <c r="A95" s="13"/>
      <c r="B95" s="131" t="s">
        <v>48</v>
      </c>
      <c r="C95" s="132"/>
      <c r="D95" s="71"/>
      <c r="E95" s="72"/>
      <c r="F95" s="10"/>
      <c r="G95" s="30"/>
    </row>
    <row r="96" spans="1:7" ht="12" customHeight="1" x14ac:dyDescent="0.25">
      <c r="A96" s="13"/>
      <c r="B96" s="73" t="s">
        <v>33</v>
      </c>
      <c r="C96" s="74" t="s">
        <v>49</v>
      </c>
      <c r="D96" s="75" t="s">
        <v>50</v>
      </c>
      <c r="E96" s="72"/>
      <c r="F96" s="10"/>
      <c r="G96" s="30"/>
    </row>
    <row r="97" spans="1:7" ht="12" customHeight="1" x14ac:dyDescent="0.25">
      <c r="A97" s="13"/>
      <c r="B97" s="76" t="s">
        <v>51</v>
      </c>
      <c r="C97" s="77">
        <f>G31</f>
        <v>1965000</v>
      </c>
      <c r="D97" s="78">
        <f>(C97/C103)</f>
        <v>0.39507798098950503</v>
      </c>
      <c r="E97" s="72"/>
      <c r="F97" s="10"/>
      <c r="G97" s="30"/>
    </row>
    <row r="98" spans="1:7" ht="12" customHeight="1" x14ac:dyDescent="0.25">
      <c r="A98" s="13"/>
      <c r="B98" s="76" t="s">
        <v>52</v>
      </c>
      <c r="C98" s="77">
        <f>G36</f>
        <v>0</v>
      </c>
      <c r="D98" s="78">
        <v>0</v>
      </c>
      <c r="E98" s="72"/>
      <c r="F98" s="10"/>
      <c r="G98" s="30"/>
    </row>
    <row r="99" spans="1:7" ht="12" customHeight="1" x14ac:dyDescent="0.25">
      <c r="A99" s="13"/>
      <c r="B99" s="76" t="s">
        <v>53</v>
      </c>
      <c r="C99" s="77">
        <f>G45</f>
        <v>552050</v>
      </c>
      <c r="D99" s="78">
        <f>(C99/C103)</f>
        <v>0.11099379104593193</v>
      </c>
      <c r="E99" s="72"/>
      <c r="F99" s="10"/>
      <c r="G99" s="30"/>
    </row>
    <row r="100" spans="1:7" ht="12" customHeight="1" x14ac:dyDescent="0.25">
      <c r="A100" s="13"/>
      <c r="B100" s="76" t="s">
        <v>28</v>
      </c>
      <c r="C100" s="77">
        <f>G73</f>
        <v>1813808.7</v>
      </c>
      <c r="D100" s="78">
        <f>(C100/C103)</f>
        <v>0.36467983669068643</v>
      </c>
      <c r="E100" s="72"/>
      <c r="F100" s="10"/>
      <c r="G100" s="30"/>
    </row>
    <row r="101" spans="1:7" ht="12" customHeight="1" x14ac:dyDescent="0.25">
      <c r="A101" s="13"/>
      <c r="B101" s="76" t="s">
        <v>54</v>
      </c>
      <c r="C101" s="79">
        <f>G78</f>
        <v>406000</v>
      </c>
      <c r="D101" s="78">
        <f>(C101/C103)</f>
        <v>8.1629343654829031E-2</v>
      </c>
      <c r="E101" s="80"/>
      <c r="F101" s="11"/>
      <c r="G101" s="30"/>
    </row>
    <row r="102" spans="1:7" ht="12" customHeight="1" x14ac:dyDescent="0.25">
      <c r="A102" s="13"/>
      <c r="B102" s="76" t="s">
        <v>55</v>
      </c>
      <c r="C102" s="79">
        <f>G81</f>
        <v>236842.93500000003</v>
      </c>
      <c r="D102" s="78">
        <f>(C102/C103)</f>
        <v>4.7619047619047623E-2</v>
      </c>
      <c r="E102" s="80"/>
      <c r="F102" s="11"/>
      <c r="G102" s="30"/>
    </row>
    <row r="103" spans="1:7" ht="12.75" customHeight="1" thickBot="1" x14ac:dyDescent="0.3">
      <c r="A103" s="13"/>
      <c r="B103" s="81" t="s">
        <v>56</v>
      </c>
      <c r="C103" s="82">
        <f>SUM(C97:C102)</f>
        <v>4973701.6349999998</v>
      </c>
      <c r="D103" s="83">
        <f>SUM(D97:D102)</f>
        <v>1</v>
      </c>
      <c r="E103" s="80"/>
      <c r="F103" s="11"/>
      <c r="G103" s="30"/>
    </row>
    <row r="104" spans="1:7" ht="12" customHeight="1" x14ac:dyDescent="0.25">
      <c r="A104" s="13"/>
      <c r="B104" s="84"/>
      <c r="C104" s="85"/>
      <c r="D104" s="85"/>
      <c r="E104" s="85"/>
      <c r="F104" s="15"/>
      <c r="G104" s="30"/>
    </row>
    <row r="105" spans="1:7" ht="12.75" customHeight="1" thickBot="1" x14ac:dyDescent="0.3">
      <c r="A105" s="13"/>
      <c r="B105" s="70"/>
      <c r="C105" s="85"/>
      <c r="D105" s="85"/>
      <c r="E105" s="85"/>
      <c r="F105" s="15"/>
      <c r="G105" s="30"/>
    </row>
    <row r="106" spans="1:7" ht="12" customHeight="1" thickBot="1" x14ac:dyDescent="0.3">
      <c r="A106" s="13"/>
      <c r="B106" s="128" t="s">
        <v>137</v>
      </c>
      <c r="C106" s="129"/>
      <c r="D106" s="129"/>
      <c r="E106" s="130"/>
      <c r="F106" s="11"/>
      <c r="G106" s="30"/>
    </row>
    <row r="107" spans="1:7" ht="12" customHeight="1" x14ac:dyDescent="0.25">
      <c r="A107" s="13"/>
      <c r="B107" s="86" t="s">
        <v>136</v>
      </c>
      <c r="C107" s="87">
        <v>6000</v>
      </c>
      <c r="D107" s="87">
        <f>G9</f>
        <v>8000</v>
      </c>
      <c r="E107" s="87">
        <v>10000</v>
      </c>
      <c r="F107" s="27"/>
      <c r="G107" s="31"/>
    </row>
    <row r="108" spans="1:7" ht="12.75" customHeight="1" thickBot="1" x14ac:dyDescent="0.3">
      <c r="A108" s="13"/>
      <c r="B108" s="81" t="s">
        <v>138</v>
      </c>
      <c r="C108" s="82">
        <f>(G82/C107)</f>
        <v>828.95027249999998</v>
      </c>
      <c r="D108" s="82">
        <f>(G82/D107)</f>
        <v>621.71270437499993</v>
      </c>
      <c r="E108" s="88">
        <f>(G82/E107)</f>
        <v>497.37016349999999</v>
      </c>
      <c r="F108" s="27"/>
      <c r="G108" s="31"/>
    </row>
    <row r="109" spans="1:7" ht="15.6" customHeight="1" x14ac:dyDescent="0.25">
      <c r="A109" s="13"/>
      <c r="B109" s="18" t="s">
        <v>57</v>
      </c>
      <c r="C109" s="12"/>
      <c r="D109" s="12"/>
      <c r="E109" s="12"/>
      <c r="F109" s="12"/>
      <c r="G109" s="32"/>
    </row>
  </sheetData>
  <mergeCells count="9">
    <mergeCell ref="E9:F9"/>
    <mergeCell ref="E14:F14"/>
    <mergeCell ref="E15:F15"/>
    <mergeCell ref="B17:G17"/>
    <mergeCell ref="B106:E106"/>
    <mergeCell ref="B95:C95"/>
    <mergeCell ref="E13:F13"/>
    <mergeCell ref="E11:F11"/>
    <mergeCell ref="E10:F10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2023-02-01T13:20:51Z</dcterms:modified>
</cp:coreProperties>
</file>