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Palto" sheetId="26" r:id="rId1"/>
    <sheet name="trigo" sheetId="33" state="hidden" r:id="rId2"/>
  </sheets>
  <definedNames>
    <definedName name="_xlnm.Print_Area" localSheetId="0">Palto!$A$1:$G$95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1" i="26"/>
  <c r="G62" i="26" s="1"/>
  <c r="C85" i="26" s="1"/>
  <c r="G56" i="26"/>
  <c r="G55" i="26"/>
  <c r="G54" i="26"/>
  <c r="G52" i="26"/>
  <c r="G51" i="26"/>
  <c r="G50" i="26"/>
  <c r="G48" i="26"/>
  <c r="G46" i="26"/>
  <c r="G45" i="26"/>
  <c r="G44" i="26"/>
  <c r="G43" i="26"/>
  <c r="G42" i="26"/>
  <c r="G37" i="26"/>
  <c r="G36" i="26"/>
  <c r="G35" i="26"/>
  <c r="G34" i="26"/>
  <c r="G24" i="26"/>
  <c r="G23" i="26"/>
  <c r="G22" i="26"/>
  <c r="G13" i="26"/>
  <c r="G67" i="26" s="1"/>
  <c r="G29" i="26"/>
  <c r="F59" i="33" l="1"/>
  <c r="B87" i="33" s="1"/>
  <c r="F44" i="33"/>
  <c r="B86" i="33" s="1"/>
  <c r="F30" i="33"/>
  <c r="G30" i="26"/>
  <c r="C82" i="26" s="1"/>
  <c r="G57" i="26"/>
  <c r="C84" i="26" s="1"/>
  <c r="G25" i="26"/>
  <c r="G38" i="26"/>
  <c r="C83" i="26" s="1"/>
  <c r="F67" i="33" l="1"/>
  <c r="F68" i="33" s="1"/>
  <c r="B89" i="33" s="1"/>
  <c r="B84" i="33"/>
  <c r="C81" i="26"/>
  <c r="G64" i="26"/>
  <c r="G65" i="26" s="1"/>
  <c r="C86" i="26" s="1"/>
  <c r="F69" i="33" l="1"/>
  <c r="C95" i="33" s="1"/>
  <c r="C87" i="26"/>
  <c r="D83" i="26" s="1"/>
  <c r="B90" i="33"/>
  <c r="C87" i="33" s="1"/>
  <c r="G66" i="26"/>
  <c r="C92" i="26" s="1"/>
  <c r="D95" i="33" l="1"/>
  <c r="F71" i="33"/>
  <c r="B95" i="33"/>
  <c r="D81" i="26"/>
  <c r="D84" i="26"/>
  <c r="D85" i="26"/>
  <c r="D86" i="26"/>
  <c r="D82" i="26"/>
  <c r="C86" i="33"/>
  <c r="C85" i="33"/>
  <c r="C88" i="33"/>
  <c r="C89" i="33"/>
  <c r="C84" i="33"/>
  <c r="E92" i="26"/>
  <c r="D92" i="26"/>
  <c r="G68" i="26"/>
  <c r="D87" i="26" l="1"/>
  <c r="C90" i="33"/>
</calcChain>
</file>

<file path=xl/sharedStrings.xml><?xml version="1.0" encoding="utf-8"?>
<sst xmlns="http://schemas.openxmlformats.org/spreadsheetml/2006/main" count="314" uniqueCount="160">
  <si>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</si>
  <si>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</si>
  <si>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</si>
  <si>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</si>
  <si>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</si>
  <si>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</si>
  <si>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</si>
  <si>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</si>
  <si>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</si>
  <si>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</si>
  <si>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</si>
  <si>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</si>
  <si>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</si>
  <si>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</si>
  <si>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</si>
  <si>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</si>
  <si>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</si>
  <si>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</si>
  <si>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</si>
  <si>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</si>
  <si>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</si>
  <si>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</si>
  <si>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</si>
  <si>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</si>
  <si>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</si>
  <si>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</si>
  <si>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</si>
  <si>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</si>
  <si>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</si>
  <si>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</si>
  <si>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</si>
  <si>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</si>
  <si>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</si>
  <si>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</si>
  <si>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</si>
  <si>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</si>
  <si>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</si>
  <si>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</si>
  <si>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</si>
  <si>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</si>
  <si>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</si>
  <si>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</si>
  <si>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</si>
  <si>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</si>
  <si>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</si>
  <si>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</si>
  <si>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</si>
  <si>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</si>
  <si>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</si>
  <si>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</si>
  <si>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</si>
  <si>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</si>
  <si>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</si>
  <si>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</si>
  <si>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</si>
  <si>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</si>
  <si>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</si>
  <si>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</si>
  <si>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</si>
  <si>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</si>
  <si>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</si>
  <si>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</si>
  <si>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</si>
  <si>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</si>
  <si>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Urea</t>
  </si>
  <si>
    <t>Super Fosfato Triple</t>
  </si>
  <si>
    <t>INSECTICIDA</t>
  </si>
  <si>
    <t>Rendimiento (u/hà)</t>
  </si>
  <si>
    <t>Costo unitario ($/u) (*)</t>
  </si>
  <si>
    <t>RENDIMIENTO (Kg/Há.)</t>
  </si>
  <si>
    <t>Rastraje</t>
  </si>
  <si>
    <t>Sacos</t>
  </si>
  <si>
    <t>MEDIO</t>
  </si>
  <si>
    <t>BIO BIO</t>
  </si>
  <si>
    <t>CONCEPCION</t>
  </si>
  <si>
    <t>Rendimiento (kg/hà)</t>
  </si>
  <si>
    <t>nov-dic.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</si>
  <si>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</si>
  <si>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</si>
  <si>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</si>
  <si>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</si>
  <si>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</si>
  <si>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</si>
  <si>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</si>
  <si>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</si>
  <si>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</si>
  <si>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</si>
  <si>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</si>
  <si>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octubre</t>
  </si>
  <si>
    <t>MARZO</t>
  </si>
  <si>
    <t>marzo</t>
  </si>
  <si>
    <t>septiembre</t>
  </si>
  <si>
    <t>ENERO</t>
  </si>
  <si>
    <t>LT</t>
  </si>
  <si>
    <t>HERBICIDAS</t>
  </si>
  <si>
    <t>RANGO</t>
  </si>
  <si>
    <t>VERTIMEC 018 EC</t>
  </si>
  <si>
    <t>TROYA</t>
  </si>
  <si>
    <t>lt</t>
  </si>
  <si>
    <t>ESCENARIOS COSTO UNITARIO  ($/U)</t>
  </si>
  <si>
    <t>Area</t>
  </si>
  <si>
    <t>PRECIO ESPERADO ($/Kg)</t>
  </si>
  <si>
    <t>dic-enero</t>
  </si>
  <si>
    <t>Aplic. Agroquimicos</t>
  </si>
  <si>
    <t>nov-abril</t>
  </si>
  <si>
    <t>ACARICIDA</t>
  </si>
  <si>
    <t>Salitre Potásico</t>
  </si>
  <si>
    <t>Flete</t>
  </si>
  <si>
    <t>Palto</t>
  </si>
  <si>
    <t>Hass</t>
  </si>
  <si>
    <t>Venta al detalle, mercado local</t>
  </si>
  <si>
    <t>nov.diciembre</t>
  </si>
  <si>
    <t>sequia y heladas</t>
  </si>
  <si>
    <t>poda</t>
  </si>
  <si>
    <t>aplicación fitosanitarios</t>
  </si>
  <si>
    <t>sep-junio</t>
  </si>
  <si>
    <t>riego y fertilización</t>
  </si>
  <si>
    <t>sept-abril</t>
  </si>
  <si>
    <t>Acarreo insumos y poda</t>
  </si>
  <si>
    <t>JT</t>
  </si>
  <si>
    <t>sep-enero</t>
  </si>
  <si>
    <t>ago-marzo</t>
  </si>
  <si>
    <t>acarreo cosecha</t>
  </si>
  <si>
    <t>sep-dic</t>
  </si>
  <si>
    <t>acarreo cosecha interno</t>
  </si>
  <si>
    <t>oct-abril</t>
  </si>
  <si>
    <t>salitre potasico</t>
  </si>
  <si>
    <t>acido fosforico</t>
  </si>
  <si>
    <t>sulfato zinc</t>
  </si>
  <si>
    <t>fertiliz. Foliar</t>
  </si>
  <si>
    <t>septiembre-octubre</t>
  </si>
  <si>
    <t>MARZO-OCTUBRE</t>
  </si>
  <si>
    <t>septiembre-noviembre</t>
  </si>
  <si>
    <t>Regulador creciminto</t>
  </si>
  <si>
    <t>colmenas</t>
  </si>
  <si>
    <t>aplicación enmiendas</t>
  </si>
  <si>
    <t>m3</t>
  </si>
  <si>
    <t>may-junio</t>
  </si>
  <si>
    <t>Jh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</si>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</sst>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7" fontId="25" fillId="0" borderId="19" applyFont="0" applyFill="0" applyBorder="0" applyAlignment="0" applyProtection="0"/>
  </cellStyleXfs>
  <cellXfs count="299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6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6" fontId="21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6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6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6" fontId="15" fillId="0" borderId="59" xfId="2" applyNumberFormat="1" applyFont="1" applyBorder="1" applyAlignment="1">
      <alignment horizontal="right"/>
    </xf>
    <xf numFmtId="166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0" borderId="59" xfId="0" applyFont="1" applyBorder="1" applyAlignment="1">
      <alignment horizontal="center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0" fontId="34" fillId="0" borderId="59" xfId="2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0" borderId="59" xfId="2" applyFont="1" applyBorder="1" applyAlignment="1">
      <alignment horizontal="center"/>
    </xf>
    <xf numFmtId="3" fontId="31" fillId="0" borderId="59" xfId="0" applyNumberFormat="1" applyFont="1" applyBorder="1" applyAlignment="1">
      <alignment horizontal="right"/>
    </xf>
    <xf numFmtId="0" fontId="31" fillId="0" borderId="59" xfId="0" applyFont="1" applyBorder="1"/>
    <xf numFmtId="0" fontId="35" fillId="0" borderId="59" xfId="0" applyFont="1" applyBorder="1"/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6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6" fillId="8" borderId="30" xfId="0" applyNumberFormat="1" applyFont="1" applyFill="1" applyBorder="1" applyAlignment="1">
      <alignment vertical="center"/>
    </xf>
    <xf numFmtId="49" fontId="36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6" fillId="2" borderId="32" xfId="0" applyNumberFormat="1" applyFont="1" applyFill="1" applyBorder="1" applyAlignment="1">
      <alignment vertical="center"/>
    </xf>
    <xf numFmtId="3" fontId="36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6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6" fillId="8" borderId="34" xfId="0" applyNumberFormat="1" applyFont="1" applyFill="1" applyBorder="1" applyAlignment="1">
      <alignment vertical="center"/>
    </xf>
    <xf numFmtId="165" fontId="36" fillId="8" borderId="35" xfId="0" applyNumberFormat="1" applyFont="1" applyFill="1" applyBorder="1" applyAlignment="1">
      <alignment vertical="center"/>
    </xf>
    <xf numFmtId="9" fontId="36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6" fillId="8" borderId="49" xfId="0" applyNumberFormat="1" applyFont="1" applyFill="1" applyBorder="1" applyAlignment="1">
      <alignment vertical="center"/>
    </xf>
    <xf numFmtId="0" fontId="36" fillId="7" borderId="19" xfId="0" applyFont="1" applyFill="1" applyBorder="1" applyAlignment="1">
      <alignment vertical="center"/>
    </xf>
    <xf numFmtId="164" fontId="36" fillId="2" borderId="19" xfId="0" applyNumberFormat="1" applyFont="1" applyFill="1" applyBorder="1" applyAlignment="1">
      <alignment vertical="center"/>
    </xf>
    <xf numFmtId="165" fontId="36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/>
    <xf numFmtId="0" fontId="4" fillId="2" borderId="74" xfId="0" applyFont="1" applyFill="1" applyBorder="1" applyAlignment="1"/>
    <xf numFmtId="3" fontId="4" fillId="2" borderId="74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0" fontId="4" fillId="2" borderId="75" xfId="0" applyFont="1" applyFill="1" applyBorder="1" applyAlignment="1">
      <alignment wrapText="1"/>
    </xf>
    <xf numFmtId="14" fontId="4" fillId="2" borderId="75" xfId="0" applyNumberFormat="1" applyFont="1" applyFill="1" applyBorder="1" applyAlignment="1"/>
    <xf numFmtId="0" fontId="4" fillId="2" borderId="76" xfId="0" applyFont="1" applyFill="1" applyBorder="1" applyAlignment="1"/>
    <xf numFmtId="0" fontId="4" fillId="2" borderId="75" xfId="0" applyFont="1" applyFill="1" applyBorder="1" applyAlignment="1"/>
    <xf numFmtId="0" fontId="4" fillId="2" borderId="75" xfId="0" applyFont="1" applyFill="1" applyBorder="1" applyAlignment="1">
      <alignment horizontal="justify" wrapText="1"/>
    </xf>
    <xf numFmtId="0" fontId="4" fillId="2" borderId="74" xfId="0" applyFont="1" applyFill="1" applyBorder="1" applyAlignment="1">
      <alignment horizontal="left"/>
    </xf>
    <xf numFmtId="49" fontId="30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6" xfId="0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4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4" fontId="30" fillId="3" borderId="19" xfId="0" applyNumberFormat="1" applyFont="1" applyFill="1" applyBorder="1" applyAlignment="1">
      <alignment vertical="center"/>
    </xf>
    <xf numFmtId="164" fontId="30" fillId="6" borderId="19" xfId="0" applyNumberFormat="1" applyFont="1" applyFill="1" applyBorder="1" applyAlignment="1">
      <alignment vertical="center"/>
    </xf>
    <xf numFmtId="0" fontId="31" fillId="0" borderId="59" xfId="0" applyFont="1" applyBorder="1" applyAlignment="1">
      <alignment horizontal="left"/>
    </xf>
    <xf numFmtId="0" fontId="31" fillId="0" borderId="59" xfId="0" applyFont="1" applyBorder="1" applyAlignment="1">
      <alignment horizontal="right"/>
    </xf>
    <xf numFmtId="3" fontId="34" fillId="0" borderId="59" xfId="0" applyNumberFormat="1" applyFont="1" applyBorder="1"/>
    <xf numFmtId="168" fontId="36" fillId="2" borderId="5" xfId="0" applyNumberFormat="1" applyFont="1" applyFill="1" applyBorder="1" applyAlignment="1">
      <alignment vertical="center"/>
    </xf>
    <xf numFmtId="0" fontId="34" fillId="0" borderId="59" xfId="2" applyFont="1" applyBorder="1"/>
    <xf numFmtId="3" fontId="34" fillId="0" borderId="59" xfId="1" applyNumberFormat="1" applyFont="1" applyBorder="1" applyAlignment="1"/>
    <xf numFmtId="0" fontId="4" fillId="0" borderId="59" xfId="2" applyFont="1" applyBorder="1" applyAlignment="1">
      <alignment horizontal="left"/>
    </xf>
    <xf numFmtId="3" fontId="4" fillId="0" borderId="59" xfId="2" applyNumberFormat="1" applyFont="1" applyBorder="1" applyAlignment="1">
      <alignment horizontal="right"/>
    </xf>
    <xf numFmtId="3" fontId="34" fillId="0" borderId="59" xfId="2" applyNumberFormat="1" applyFont="1" applyBorder="1" applyAlignment="1">
      <alignment horizontal="right"/>
    </xf>
    <xf numFmtId="3" fontId="34" fillId="10" borderId="59" xfId="0" applyNumberFormat="1" applyFont="1" applyFill="1" applyBorder="1"/>
    <xf numFmtId="0" fontId="35" fillId="0" borderId="59" xfId="0" applyFont="1" applyBorder="1" applyAlignment="1">
      <alignment horizontal="left"/>
    </xf>
    <xf numFmtId="3" fontId="31" fillId="0" borderId="59" xfId="0" applyNumberFormat="1" applyFont="1" applyBorder="1"/>
    <xf numFmtId="3" fontId="36" fillId="8" borderId="50" xfId="0" applyNumberFormat="1" applyFont="1" applyFill="1" applyBorder="1" applyAlignment="1">
      <alignment vertical="center"/>
    </xf>
    <xf numFmtId="3" fontId="36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horizontal="left" wrapText="1"/>
    </xf>
    <xf numFmtId="0" fontId="31" fillId="10" borderId="59" xfId="0" applyFont="1" applyFill="1" applyBorder="1" applyAlignment="1">
      <alignment horizontal="right" wrapText="1"/>
    </xf>
    <xf numFmtId="0" fontId="31" fillId="10" borderId="59" xfId="0" applyFont="1" applyFill="1" applyBorder="1" applyAlignment="1">
      <alignment horizontal="right"/>
    </xf>
    <xf numFmtId="17" fontId="31" fillId="0" borderId="59" xfId="0" applyNumberFormat="1" applyFont="1" applyBorder="1" applyAlignment="1">
      <alignment horizontal="right"/>
    </xf>
    <xf numFmtId="0" fontId="31" fillId="10" borderId="59" xfId="0" applyFont="1" applyFill="1" applyBorder="1" applyAlignment="1">
      <alignment horizontal="center"/>
    </xf>
    <xf numFmtId="0" fontId="34" fillId="0" borderId="59" xfId="0" applyFont="1" applyFill="1" applyBorder="1" applyAlignment="1">
      <alignment horizontal="left"/>
    </xf>
    <xf numFmtId="0" fontId="34" fillId="0" borderId="60" xfId="0" applyFont="1" applyFill="1" applyBorder="1" applyAlignment="1">
      <alignment horizontal="left"/>
    </xf>
    <xf numFmtId="3" fontId="31" fillId="10" borderId="59" xfId="0" applyNumberFormat="1" applyFont="1" applyFill="1" applyBorder="1" applyAlignment="1">
      <alignment horizontal="right"/>
    </xf>
    <xf numFmtId="17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vertical="center" wrapText="1"/>
    </xf>
    <xf numFmtId="49" fontId="33" fillId="3" borderId="19" xfId="0" applyNumberFormat="1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6" fillId="9" borderId="38" xfId="0" applyFont="1" applyFill="1" applyBorder="1" applyAlignment="1">
      <alignment vertical="center"/>
    </xf>
    <xf numFmtId="0" fontId="32" fillId="12" borderId="19" xfId="0" applyFont="1" applyFill="1" applyBorder="1" applyAlignment="1">
      <alignment horizontal="left" wrapText="1"/>
    </xf>
    <xf numFmtId="0" fontId="34" fillId="0" borderId="59" xfId="0" applyFont="1" applyFill="1" applyBorder="1" applyAlignment="1">
      <alignment horizontal="left" wrapText="1"/>
    </xf>
    <xf numFmtId="0" fontId="34" fillId="0" borderId="60" xfId="0" applyFont="1" applyFill="1" applyBorder="1" applyAlignment="1">
      <alignment horizontal="left" wrapText="1"/>
    </xf>
    <xf numFmtId="0" fontId="34" fillId="0" borderId="59" xfId="0" applyFont="1" applyFill="1" applyBorder="1" applyAlignment="1">
      <alignment horizontal="left"/>
    </xf>
    <xf numFmtId="0" fontId="34" fillId="0" borderId="60" xfId="0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342898</xdr:colOff>
      <xdr:row>0</xdr:row>
      <xdr:rowOff>0</xdr:rowOff>
    </xdr:from>
    <xdr:to>
      <xdr:col>7</xdr:col>
      <xdr:colOff>19049</xdr:colOff>
      <xdr:row>8</xdr:row>
      <xdr:rowOff>22559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8" y="0"/>
          <a:ext cx="6286501" cy="1317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3"/>
  <sheetViews>
    <sheetView tabSelected="1" topLeftCell="A71" workbookViewId="0">
      <selection activeCell="J10" sqref="J10"/>
    </sheetView>
  </sheetViews>
  <sheetFormatPr baseColWidth="10" defaultColWidth="11.42578125" defaultRowHeight="12.75" x14ac:dyDescent="0.25"/>
  <cols>
    <col min="1" max="1" width="5.140625" style="171" customWidth="1"/>
    <col min="2" max="2" width="17.42578125" style="171" customWidth="1"/>
    <col min="3" max="3" width="14.42578125" style="171" customWidth="1"/>
    <col min="4" max="4" width="11.42578125" style="171"/>
    <col min="5" max="5" width="13.85546875" style="171" customWidth="1"/>
    <col min="6" max="6" width="16.5703125" style="171" customWidth="1"/>
    <col min="7" max="7" width="20.28515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3"/>
      <c r="C9" s="203"/>
      <c r="D9" s="230"/>
      <c r="E9" s="203"/>
      <c r="F9" s="203"/>
      <c r="G9" s="203"/>
    </row>
    <row r="10" spans="2:7" x14ac:dyDescent="0.25">
      <c r="B10" s="231" t="s">
        <v>0</v>
      </c>
      <c r="C10" s="271" t="s">
        <v>108</v>
      </c>
      <c r="D10" s="230"/>
      <c r="E10" s="284" t="s">
        <v>69</v>
      </c>
      <c r="F10" s="284"/>
      <c r="G10" s="277">
        <v>1900</v>
      </c>
    </row>
    <row r="11" spans="2:7" ht="15" customHeight="1" x14ac:dyDescent="0.25">
      <c r="B11" s="270" t="s">
        <v>1</v>
      </c>
      <c r="C11" s="274" t="s">
        <v>109</v>
      </c>
      <c r="D11" s="230"/>
      <c r="E11" s="285" t="s">
        <v>2</v>
      </c>
      <c r="F11" s="286"/>
      <c r="G11" s="278" t="s">
        <v>76</v>
      </c>
    </row>
    <row r="12" spans="2:7" x14ac:dyDescent="0.25">
      <c r="B12" s="270" t="s">
        <v>3</v>
      </c>
      <c r="C12" s="272" t="s">
        <v>72</v>
      </c>
      <c r="D12" s="230"/>
      <c r="E12" s="285" t="s">
        <v>101</v>
      </c>
      <c r="F12" s="286"/>
      <c r="G12" s="277">
        <v>3500</v>
      </c>
    </row>
    <row r="13" spans="2:7" x14ac:dyDescent="0.25">
      <c r="B13" s="270" t="s">
        <v>5</v>
      </c>
      <c r="C13" s="272" t="s">
        <v>73</v>
      </c>
      <c r="D13" s="230"/>
      <c r="E13" s="275" t="s">
        <v>6</v>
      </c>
      <c r="F13" s="276"/>
      <c r="G13" s="277">
        <f>G10*G12</f>
        <v>6650000</v>
      </c>
    </row>
    <row r="14" spans="2:7" x14ac:dyDescent="0.25">
      <c r="B14" s="270" t="s">
        <v>7</v>
      </c>
      <c r="C14" s="272" t="s">
        <v>74</v>
      </c>
      <c r="D14" s="230"/>
      <c r="E14" s="285" t="s">
        <v>8</v>
      </c>
      <c r="F14" s="286"/>
      <c r="G14" s="279" t="s">
        <v>110</v>
      </c>
    </row>
    <row r="15" spans="2:7" x14ac:dyDescent="0.25">
      <c r="B15" s="270" t="s">
        <v>9</v>
      </c>
      <c r="C15" s="272" t="s">
        <v>100</v>
      </c>
      <c r="D15" s="230"/>
      <c r="E15" s="285" t="s">
        <v>10</v>
      </c>
      <c r="F15" s="286"/>
      <c r="G15" s="278" t="s">
        <v>111</v>
      </c>
    </row>
    <row r="16" spans="2:7" ht="15.75" customHeight="1" x14ac:dyDescent="0.25">
      <c r="B16" s="270" t="s">
        <v>11</v>
      </c>
      <c r="C16" s="273">
        <v>44896</v>
      </c>
      <c r="D16" s="230"/>
      <c r="E16" s="287" t="s">
        <v>12</v>
      </c>
      <c r="F16" s="288"/>
      <c r="G16" s="257" t="s">
        <v>112</v>
      </c>
    </row>
    <row r="17" spans="2:7" x14ac:dyDescent="0.25">
      <c r="B17" s="240"/>
      <c r="C17" s="241"/>
      <c r="D17" s="242"/>
      <c r="E17" s="243"/>
      <c r="F17" s="243"/>
      <c r="G17" s="244"/>
    </row>
    <row r="18" spans="2:7" x14ac:dyDescent="0.25">
      <c r="B18" s="280" t="s">
        <v>13</v>
      </c>
      <c r="C18" s="281"/>
      <c r="D18" s="281"/>
      <c r="E18" s="281"/>
      <c r="F18" s="281"/>
      <c r="G18" s="281"/>
    </row>
    <row r="19" spans="2:7" x14ac:dyDescent="0.25">
      <c r="B19" s="232"/>
      <c r="C19" s="245"/>
      <c r="D19" s="245"/>
      <c r="E19" s="245"/>
      <c r="F19" s="233"/>
      <c r="G19" s="233"/>
    </row>
    <row r="20" spans="2:7" x14ac:dyDescent="0.25">
      <c r="B20" s="246" t="s">
        <v>14</v>
      </c>
      <c r="C20" s="247"/>
      <c r="D20" s="248"/>
      <c r="E20" s="248"/>
      <c r="F20" s="248"/>
      <c r="G20" s="248"/>
    </row>
    <row r="21" spans="2:7" x14ac:dyDescent="0.25">
      <c r="B21" s="236" t="s">
        <v>15</v>
      </c>
      <c r="C21" s="236" t="s">
        <v>16</v>
      </c>
      <c r="D21" s="236" t="s">
        <v>17</v>
      </c>
      <c r="E21" s="236" t="s">
        <v>18</v>
      </c>
      <c r="F21" s="236" t="s">
        <v>19</v>
      </c>
      <c r="G21" s="236" t="s">
        <v>20</v>
      </c>
    </row>
    <row r="22" spans="2:7" x14ac:dyDescent="0.25">
      <c r="B22" s="256" t="s">
        <v>113</v>
      </c>
      <c r="C22" s="175" t="s">
        <v>21</v>
      </c>
      <c r="D22" s="175">
        <v>8</v>
      </c>
      <c r="E22" s="175" t="s">
        <v>102</v>
      </c>
      <c r="F22" s="189">
        <v>40000</v>
      </c>
      <c r="G22" s="258">
        <f>+D22*F22</f>
        <v>320000</v>
      </c>
    </row>
    <row r="23" spans="2:7" x14ac:dyDescent="0.25">
      <c r="B23" s="256" t="s">
        <v>114</v>
      </c>
      <c r="C23" s="175" t="s">
        <v>21</v>
      </c>
      <c r="D23" s="175">
        <v>10</v>
      </c>
      <c r="E23" s="175" t="s">
        <v>115</v>
      </c>
      <c r="F23" s="189">
        <v>35000</v>
      </c>
      <c r="G23" s="258">
        <f>+D23*F23</f>
        <v>350000</v>
      </c>
    </row>
    <row r="24" spans="2:7" x14ac:dyDescent="0.25">
      <c r="B24" s="256" t="s">
        <v>116</v>
      </c>
      <c r="C24" s="175" t="s">
        <v>21</v>
      </c>
      <c r="D24" s="175">
        <v>8</v>
      </c>
      <c r="E24" s="175" t="s">
        <v>117</v>
      </c>
      <c r="F24" s="189">
        <v>35000</v>
      </c>
      <c r="G24" s="258">
        <f>+D24*F24</f>
        <v>280000</v>
      </c>
    </row>
    <row r="25" spans="2:7" x14ac:dyDescent="0.25">
      <c r="B25" s="237" t="s">
        <v>22</v>
      </c>
      <c r="C25" s="238"/>
      <c r="D25" s="238"/>
      <c r="E25" s="238"/>
      <c r="F25" s="239"/>
      <c r="G25" s="239">
        <f>SUM(G22:G24)</f>
        <v>950000</v>
      </c>
    </row>
    <row r="26" spans="2:7" x14ac:dyDescent="0.25">
      <c r="B26" s="232"/>
      <c r="C26" s="233"/>
      <c r="D26" s="233"/>
      <c r="E26" s="233"/>
      <c r="F26" s="234"/>
      <c r="G26" s="234"/>
    </row>
    <row r="27" spans="2:7" x14ac:dyDescent="0.25">
      <c r="B27" s="176" t="s">
        <v>23</v>
      </c>
      <c r="C27" s="177"/>
      <c r="D27" s="178"/>
      <c r="E27" s="178"/>
      <c r="F27" s="179"/>
      <c r="G27" s="179"/>
    </row>
    <row r="28" spans="2:7" x14ac:dyDescent="0.25">
      <c r="B28" s="180" t="s">
        <v>15</v>
      </c>
      <c r="C28" s="181" t="s">
        <v>16</v>
      </c>
      <c r="D28" s="181" t="s">
        <v>17</v>
      </c>
      <c r="E28" s="180" t="s">
        <v>18</v>
      </c>
      <c r="F28" s="181" t="s">
        <v>19</v>
      </c>
      <c r="G28" s="180" t="s">
        <v>20</v>
      </c>
    </row>
    <row r="29" spans="2:7" x14ac:dyDescent="0.25">
      <c r="B29" s="260"/>
      <c r="C29" s="182"/>
      <c r="D29" s="175">
        <v>0</v>
      </c>
      <c r="E29" s="182"/>
      <c r="F29" s="261"/>
      <c r="G29" s="258">
        <f t="shared" ref="G29" si="0">F29*D29</f>
        <v>0</v>
      </c>
    </row>
    <row r="30" spans="2:7" x14ac:dyDescent="0.25">
      <c r="B30" s="183" t="s">
        <v>24</v>
      </c>
      <c r="C30" s="184"/>
      <c r="D30" s="184"/>
      <c r="E30" s="184"/>
      <c r="F30" s="249"/>
      <c r="G30" s="249">
        <f>SUM(G29:G29)</f>
        <v>0</v>
      </c>
    </row>
    <row r="31" spans="2:7" x14ac:dyDescent="0.25">
      <c r="B31" s="185"/>
      <c r="C31" s="186"/>
      <c r="D31" s="186"/>
      <c r="E31" s="186"/>
      <c r="F31" s="187"/>
      <c r="G31" s="187"/>
    </row>
    <row r="32" spans="2:7" x14ac:dyDescent="0.25">
      <c r="B32" s="176" t="s">
        <v>25</v>
      </c>
      <c r="C32" s="177"/>
      <c r="D32" s="178"/>
      <c r="E32" s="178"/>
      <c r="F32" s="179"/>
      <c r="G32" s="179"/>
    </row>
    <row r="33" spans="2:7" x14ac:dyDescent="0.25">
      <c r="B33" s="180" t="s">
        <v>15</v>
      </c>
      <c r="C33" s="180" t="s">
        <v>16</v>
      </c>
      <c r="D33" s="180" t="s">
        <v>17</v>
      </c>
      <c r="E33" s="180" t="s">
        <v>18</v>
      </c>
      <c r="F33" s="181" t="s">
        <v>19</v>
      </c>
      <c r="G33" s="180" t="s">
        <v>20</v>
      </c>
    </row>
    <row r="34" spans="2:7" x14ac:dyDescent="0.25">
      <c r="B34" s="262" t="s">
        <v>118</v>
      </c>
      <c r="C34" s="188" t="s">
        <v>119</v>
      </c>
      <c r="D34" s="188">
        <v>3</v>
      </c>
      <c r="E34" s="188" t="s">
        <v>120</v>
      </c>
      <c r="F34" s="263">
        <v>50000</v>
      </c>
      <c r="G34" s="264">
        <f>+D34*F34</f>
        <v>150000</v>
      </c>
    </row>
    <row r="35" spans="2:7" x14ac:dyDescent="0.25">
      <c r="B35" s="262" t="s">
        <v>103</v>
      </c>
      <c r="C35" s="188" t="s">
        <v>119</v>
      </c>
      <c r="D35" s="188">
        <v>5</v>
      </c>
      <c r="E35" s="188" t="s">
        <v>121</v>
      </c>
      <c r="F35" s="263">
        <v>50000</v>
      </c>
      <c r="G35" s="264">
        <f>+D35*F35</f>
        <v>250000</v>
      </c>
    </row>
    <row r="36" spans="2:7" x14ac:dyDescent="0.25">
      <c r="B36" s="262" t="s">
        <v>122</v>
      </c>
      <c r="C36" s="188" t="s">
        <v>107</v>
      </c>
      <c r="D36" s="188">
        <v>2</v>
      </c>
      <c r="E36" s="188" t="s">
        <v>123</v>
      </c>
      <c r="F36" s="263">
        <v>50000</v>
      </c>
      <c r="G36" s="264">
        <f t="shared" ref="G36:G37" si="1">+D36*F36</f>
        <v>100000</v>
      </c>
    </row>
    <row r="37" spans="2:7" x14ac:dyDescent="0.25">
      <c r="B37" s="262" t="s">
        <v>124</v>
      </c>
      <c r="C37" s="188" t="s">
        <v>119</v>
      </c>
      <c r="D37" s="188">
        <v>5</v>
      </c>
      <c r="E37" s="188" t="s">
        <v>123</v>
      </c>
      <c r="F37" s="263">
        <v>50000</v>
      </c>
      <c r="G37" s="264">
        <f t="shared" si="1"/>
        <v>250000</v>
      </c>
    </row>
    <row r="38" spans="2:7" x14ac:dyDescent="0.25">
      <c r="B38" s="183" t="s">
        <v>27</v>
      </c>
      <c r="C38" s="184"/>
      <c r="D38" s="184"/>
      <c r="E38" s="184"/>
      <c r="F38" s="249"/>
      <c r="G38" s="249">
        <f>SUM(G34:G37)</f>
        <v>750000</v>
      </c>
    </row>
    <row r="39" spans="2:7" x14ac:dyDescent="0.25">
      <c r="B39" s="185"/>
      <c r="C39" s="186"/>
      <c r="D39" s="186"/>
      <c r="E39" s="186"/>
      <c r="F39" s="187"/>
      <c r="G39" s="187"/>
    </row>
    <row r="40" spans="2:7" x14ac:dyDescent="0.25">
      <c r="B40" s="176" t="s">
        <v>28</v>
      </c>
      <c r="C40" s="177"/>
      <c r="D40" s="178"/>
      <c r="E40" s="178"/>
      <c r="F40" s="179"/>
      <c r="G40" s="179"/>
    </row>
    <row r="41" spans="2:7" ht="25.5" x14ac:dyDescent="0.25">
      <c r="B41" s="181" t="s">
        <v>29</v>
      </c>
      <c r="C41" s="181" t="s">
        <v>30</v>
      </c>
      <c r="D41" s="181" t="s">
        <v>31</v>
      </c>
      <c r="E41" s="181" t="s">
        <v>18</v>
      </c>
      <c r="F41" s="181" t="s">
        <v>19</v>
      </c>
      <c r="G41" s="181" t="s">
        <v>20</v>
      </c>
    </row>
    <row r="42" spans="2:7" x14ac:dyDescent="0.25">
      <c r="B42" s="256" t="s">
        <v>64</v>
      </c>
      <c r="C42" s="175" t="s">
        <v>33</v>
      </c>
      <c r="D42" s="175">
        <v>260</v>
      </c>
      <c r="E42" s="175" t="s">
        <v>125</v>
      </c>
      <c r="F42" s="189">
        <v>430</v>
      </c>
      <c r="G42" s="265">
        <f>+D42*F42</f>
        <v>111800</v>
      </c>
    </row>
    <row r="43" spans="2:7" x14ac:dyDescent="0.25">
      <c r="B43" s="256" t="s">
        <v>126</v>
      </c>
      <c r="C43" s="175" t="s">
        <v>33</v>
      </c>
      <c r="D43" s="175">
        <v>139</v>
      </c>
      <c r="E43" s="175" t="s">
        <v>125</v>
      </c>
      <c r="F43" s="189">
        <v>735</v>
      </c>
      <c r="G43" s="265">
        <f t="shared" ref="G43:G56" si="2">+D43*F43</f>
        <v>102165</v>
      </c>
    </row>
    <row r="44" spans="2:7" x14ac:dyDescent="0.25">
      <c r="B44" s="256" t="s">
        <v>127</v>
      </c>
      <c r="C44" s="175" t="s">
        <v>33</v>
      </c>
      <c r="D44" s="175">
        <v>73</v>
      </c>
      <c r="E44" s="175" t="s">
        <v>125</v>
      </c>
      <c r="F44" s="189">
        <v>904</v>
      </c>
      <c r="G44" s="265">
        <f t="shared" si="2"/>
        <v>65992</v>
      </c>
    </row>
    <row r="45" spans="2:7" x14ac:dyDescent="0.25">
      <c r="B45" s="256" t="s">
        <v>128</v>
      </c>
      <c r="C45" s="175" t="s">
        <v>33</v>
      </c>
      <c r="D45" s="175">
        <v>58.4</v>
      </c>
      <c r="E45" s="175" t="s">
        <v>104</v>
      </c>
      <c r="F45" s="189">
        <v>680</v>
      </c>
      <c r="G45" s="265">
        <f t="shared" si="2"/>
        <v>39712</v>
      </c>
    </row>
    <row r="46" spans="2:7" x14ac:dyDescent="0.25">
      <c r="B46" s="256" t="s">
        <v>129</v>
      </c>
      <c r="C46" s="175" t="s">
        <v>33</v>
      </c>
      <c r="D46" s="175">
        <v>7.5</v>
      </c>
      <c r="E46" s="175" t="s">
        <v>130</v>
      </c>
      <c r="F46" s="189">
        <v>3051</v>
      </c>
      <c r="G46" s="265">
        <f t="shared" si="2"/>
        <v>22882.5</v>
      </c>
    </row>
    <row r="47" spans="2:7" x14ac:dyDescent="0.25">
      <c r="B47" s="266" t="s">
        <v>66</v>
      </c>
      <c r="C47" s="175"/>
      <c r="D47" s="175"/>
      <c r="E47" s="175"/>
      <c r="F47" s="189"/>
      <c r="G47" s="265"/>
    </row>
    <row r="48" spans="2:7" x14ac:dyDescent="0.25">
      <c r="B48" s="190" t="s">
        <v>97</v>
      </c>
      <c r="C48" s="175" t="s">
        <v>98</v>
      </c>
      <c r="D48" s="175">
        <v>5</v>
      </c>
      <c r="E48" s="175" t="s">
        <v>89</v>
      </c>
      <c r="F48" s="189">
        <v>24860</v>
      </c>
      <c r="G48" s="265">
        <f t="shared" ref="G48:G52" si="3">+D48*F48</f>
        <v>124300</v>
      </c>
    </row>
    <row r="49" spans="2:7" x14ac:dyDescent="0.25">
      <c r="B49" s="191" t="s">
        <v>105</v>
      </c>
      <c r="C49" s="190"/>
      <c r="D49" s="175"/>
      <c r="E49" s="190"/>
      <c r="F49" s="189"/>
      <c r="G49" s="265"/>
    </row>
    <row r="50" spans="2:7" x14ac:dyDescent="0.25">
      <c r="B50" s="190" t="s">
        <v>96</v>
      </c>
      <c r="C50" s="175" t="s">
        <v>93</v>
      </c>
      <c r="D50" s="175">
        <v>1.5</v>
      </c>
      <c r="E50" s="175" t="s">
        <v>131</v>
      </c>
      <c r="F50" s="189">
        <v>24860</v>
      </c>
      <c r="G50" s="265">
        <f t="shared" si="3"/>
        <v>37290</v>
      </c>
    </row>
    <row r="51" spans="2:7" x14ac:dyDescent="0.25">
      <c r="B51" s="266" t="s">
        <v>94</v>
      </c>
      <c r="C51" s="175"/>
      <c r="D51" s="175"/>
      <c r="E51" s="175"/>
      <c r="F51" s="189"/>
      <c r="G51" s="265">
        <f t="shared" si="3"/>
        <v>0</v>
      </c>
    </row>
    <row r="52" spans="2:7" x14ac:dyDescent="0.25">
      <c r="B52" s="256" t="s">
        <v>95</v>
      </c>
      <c r="C52" s="175" t="s">
        <v>98</v>
      </c>
      <c r="D52" s="175">
        <v>4</v>
      </c>
      <c r="E52" s="175" t="s">
        <v>132</v>
      </c>
      <c r="F52" s="189">
        <v>11639</v>
      </c>
      <c r="G52" s="265">
        <f t="shared" si="3"/>
        <v>46556</v>
      </c>
    </row>
    <row r="53" spans="2:7" x14ac:dyDescent="0.25">
      <c r="B53" s="266" t="s">
        <v>35</v>
      </c>
      <c r="C53" s="175"/>
      <c r="D53" s="175"/>
      <c r="E53" s="175"/>
      <c r="F53" s="189"/>
      <c r="G53" s="265"/>
    </row>
    <row r="54" spans="2:7" x14ac:dyDescent="0.25">
      <c r="B54" s="256" t="s">
        <v>133</v>
      </c>
      <c r="C54" s="175" t="s">
        <v>98</v>
      </c>
      <c r="D54" s="175">
        <v>2</v>
      </c>
      <c r="E54" s="175" t="s">
        <v>91</v>
      </c>
      <c r="F54" s="189">
        <v>146900</v>
      </c>
      <c r="G54" s="265">
        <f t="shared" si="2"/>
        <v>293800</v>
      </c>
    </row>
    <row r="55" spans="2:7" x14ac:dyDescent="0.25">
      <c r="B55" s="256" t="s">
        <v>34</v>
      </c>
      <c r="C55" s="175" t="s">
        <v>134</v>
      </c>
      <c r="D55" s="175">
        <v>10</v>
      </c>
      <c r="E55" s="175" t="s">
        <v>88</v>
      </c>
      <c r="F55" s="189">
        <v>30510</v>
      </c>
      <c r="G55" s="265">
        <f t="shared" si="2"/>
        <v>305100</v>
      </c>
    </row>
    <row r="56" spans="2:7" x14ac:dyDescent="0.25">
      <c r="B56" s="256" t="s">
        <v>135</v>
      </c>
      <c r="C56" s="175" t="s">
        <v>136</v>
      </c>
      <c r="D56" s="175">
        <v>10</v>
      </c>
      <c r="E56" s="175" t="s">
        <v>137</v>
      </c>
      <c r="F56" s="189">
        <v>33900</v>
      </c>
      <c r="G56" s="265">
        <f t="shared" si="2"/>
        <v>339000</v>
      </c>
    </row>
    <row r="57" spans="2:7" x14ac:dyDescent="0.25">
      <c r="B57" s="183" t="s">
        <v>34</v>
      </c>
      <c r="C57" s="184"/>
      <c r="D57" s="184"/>
      <c r="E57" s="184"/>
      <c r="F57" s="249"/>
      <c r="G57" s="249">
        <f>SUM(G42:G56)</f>
        <v>1488597.5</v>
      </c>
    </row>
    <row r="58" spans="2:7" x14ac:dyDescent="0.25">
      <c r="B58" s="185"/>
      <c r="C58" s="186"/>
      <c r="D58" s="186"/>
      <c r="E58" s="192"/>
      <c r="F58" s="187"/>
      <c r="G58" s="187"/>
    </row>
    <row r="59" spans="2:7" x14ac:dyDescent="0.25">
      <c r="B59" s="176" t="s">
        <v>35</v>
      </c>
      <c r="C59" s="177"/>
      <c r="D59" s="178"/>
      <c r="E59" s="178"/>
      <c r="F59" s="179"/>
      <c r="G59" s="179"/>
    </row>
    <row r="60" spans="2:7" ht="25.5" x14ac:dyDescent="0.25">
      <c r="B60" s="180" t="s">
        <v>36</v>
      </c>
      <c r="C60" s="181" t="s">
        <v>30</v>
      </c>
      <c r="D60" s="181" t="s">
        <v>31</v>
      </c>
      <c r="E60" s="180" t="s">
        <v>18</v>
      </c>
      <c r="F60" s="181" t="s">
        <v>19</v>
      </c>
      <c r="G60" s="180" t="s">
        <v>20</v>
      </c>
    </row>
    <row r="61" spans="2:7" x14ac:dyDescent="0.25">
      <c r="B61" s="256" t="s">
        <v>62</v>
      </c>
      <c r="C61" s="188" t="s">
        <v>138</v>
      </c>
      <c r="D61" s="188">
        <v>45</v>
      </c>
      <c r="E61" s="188" t="s">
        <v>123</v>
      </c>
      <c r="F61" s="263">
        <v>39550</v>
      </c>
      <c r="G61" s="267">
        <f>+D61*F61</f>
        <v>1779750</v>
      </c>
    </row>
    <row r="62" spans="2:7" x14ac:dyDescent="0.25">
      <c r="B62" s="183" t="s">
        <v>37</v>
      </c>
      <c r="C62" s="184"/>
      <c r="D62" s="184"/>
      <c r="E62" s="184"/>
      <c r="F62" s="249"/>
      <c r="G62" s="249">
        <f>SUM(G61:G61)</f>
        <v>1779750</v>
      </c>
    </row>
    <row r="63" spans="2:7" x14ac:dyDescent="0.25">
      <c r="B63" s="193"/>
      <c r="C63" s="193"/>
      <c r="D63" s="193"/>
      <c r="E63" s="193"/>
      <c r="F63" s="194"/>
      <c r="G63" s="194"/>
    </row>
    <row r="64" spans="2:7" x14ac:dyDescent="0.25">
      <c r="B64" s="235" t="s">
        <v>38</v>
      </c>
      <c r="C64" s="250"/>
      <c r="D64" s="250"/>
      <c r="E64" s="250"/>
      <c r="F64" s="250"/>
      <c r="G64" s="251">
        <f>G25+G30+G38+G57+G62</f>
        <v>4968347.5</v>
      </c>
    </row>
    <row r="65" spans="2:7" x14ac:dyDescent="0.25">
      <c r="B65" s="252" t="s">
        <v>39</v>
      </c>
      <c r="C65" s="253"/>
      <c r="D65" s="253"/>
      <c r="E65" s="253"/>
      <c r="F65" s="253"/>
      <c r="G65" s="254">
        <f>G64*0.05</f>
        <v>248417.375</v>
      </c>
    </row>
    <row r="66" spans="2:7" x14ac:dyDescent="0.25">
      <c r="B66" s="235" t="s">
        <v>40</v>
      </c>
      <c r="C66" s="250"/>
      <c r="D66" s="250"/>
      <c r="E66" s="250"/>
      <c r="F66" s="250"/>
      <c r="G66" s="251">
        <f>G65+G64</f>
        <v>5216764.875</v>
      </c>
    </row>
    <row r="67" spans="2:7" x14ac:dyDescent="0.25">
      <c r="B67" s="252" t="s">
        <v>41</v>
      </c>
      <c r="C67" s="253"/>
      <c r="D67" s="253"/>
      <c r="E67" s="253"/>
      <c r="F67" s="253"/>
      <c r="G67" s="254">
        <f>G13</f>
        <v>6650000</v>
      </c>
    </row>
    <row r="68" spans="2:7" x14ac:dyDescent="0.25">
      <c r="B68" s="235" t="s">
        <v>42</v>
      </c>
      <c r="C68" s="250"/>
      <c r="D68" s="250"/>
      <c r="E68" s="250"/>
      <c r="F68" s="250"/>
      <c r="G68" s="255">
        <f>G67-G66</f>
        <v>1433235.125</v>
      </c>
    </row>
    <row r="69" spans="2:7" x14ac:dyDescent="0.25">
      <c r="B69" s="195" t="s">
        <v>157</v>
      </c>
      <c r="C69" s="196"/>
      <c r="D69" s="196"/>
      <c r="E69" s="196"/>
      <c r="F69" s="196"/>
      <c r="G69" s="197"/>
    </row>
    <row r="70" spans="2:7" ht="13.5" thickBot="1" x14ac:dyDescent="0.3">
      <c r="B70" s="198"/>
      <c r="C70" s="196"/>
      <c r="D70" s="196"/>
      <c r="E70" s="196"/>
      <c r="F70" s="196"/>
      <c r="G70" s="197"/>
    </row>
    <row r="71" spans="2:7" x14ac:dyDescent="0.25">
      <c r="B71" s="199" t="s">
        <v>158</v>
      </c>
      <c r="C71" s="200"/>
      <c r="D71" s="200"/>
      <c r="E71" s="200"/>
      <c r="F71" s="201"/>
      <c r="G71" s="197"/>
    </row>
    <row r="72" spans="2:7" x14ac:dyDescent="0.25">
      <c r="B72" s="202" t="s">
        <v>45</v>
      </c>
      <c r="C72" s="203"/>
      <c r="D72" s="203"/>
      <c r="E72" s="203"/>
      <c r="F72" s="204"/>
      <c r="G72" s="197"/>
    </row>
    <row r="73" spans="2:7" x14ac:dyDescent="0.25">
      <c r="B73" s="202" t="s">
        <v>46</v>
      </c>
      <c r="C73" s="203"/>
      <c r="D73" s="203"/>
      <c r="E73" s="203"/>
      <c r="F73" s="204"/>
      <c r="G73" s="197"/>
    </row>
    <row r="74" spans="2:7" x14ac:dyDescent="0.25">
      <c r="B74" s="202" t="s">
        <v>47</v>
      </c>
      <c r="C74" s="203"/>
      <c r="D74" s="203"/>
      <c r="E74" s="203"/>
      <c r="F74" s="204"/>
      <c r="G74" s="197"/>
    </row>
    <row r="75" spans="2:7" x14ac:dyDescent="0.25">
      <c r="B75" s="202" t="s">
        <v>48</v>
      </c>
      <c r="C75" s="203"/>
      <c r="D75" s="203"/>
      <c r="E75" s="203"/>
      <c r="F75" s="204"/>
      <c r="G75" s="197"/>
    </row>
    <row r="76" spans="2:7" x14ac:dyDescent="0.25">
      <c r="B76" s="202" t="s">
        <v>49</v>
      </c>
      <c r="C76" s="203"/>
      <c r="D76" s="203"/>
      <c r="E76" s="203"/>
      <c r="F76" s="204"/>
      <c r="G76" s="197"/>
    </row>
    <row r="77" spans="2:7" ht="13.5" thickBot="1" x14ac:dyDescent="0.3">
      <c r="B77" s="205" t="s">
        <v>50</v>
      </c>
      <c r="C77" s="206"/>
      <c r="D77" s="206"/>
      <c r="E77" s="206"/>
      <c r="F77" s="207"/>
      <c r="G77" s="197"/>
    </row>
    <row r="78" spans="2:7" x14ac:dyDescent="0.25">
      <c r="B78" s="198"/>
      <c r="C78" s="203"/>
      <c r="D78" s="203"/>
      <c r="E78" s="203"/>
      <c r="F78" s="203"/>
      <c r="G78" s="197"/>
    </row>
    <row r="79" spans="2:7" ht="13.5" thickBot="1" x14ac:dyDescent="0.3">
      <c r="B79" s="282" t="s">
        <v>51</v>
      </c>
      <c r="C79" s="283"/>
      <c r="D79" s="208"/>
      <c r="E79" s="209"/>
      <c r="F79" s="209"/>
      <c r="G79" s="197"/>
    </row>
    <row r="80" spans="2:7" x14ac:dyDescent="0.25">
      <c r="B80" s="210" t="s">
        <v>36</v>
      </c>
      <c r="C80" s="211" t="s">
        <v>52</v>
      </c>
      <c r="D80" s="212" t="s">
        <v>53</v>
      </c>
      <c r="E80" s="209"/>
      <c r="F80" s="209"/>
      <c r="G80" s="197"/>
    </row>
    <row r="81" spans="2:7" x14ac:dyDescent="0.25">
      <c r="B81" s="213" t="s">
        <v>54</v>
      </c>
      <c r="C81" s="214">
        <f>G25</f>
        <v>950000</v>
      </c>
      <c r="D81" s="215">
        <f>(C81/C87)</f>
        <v>0.18210519790773588</v>
      </c>
      <c r="E81" s="209"/>
      <c r="F81" s="209"/>
      <c r="G81" s="197"/>
    </row>
    <row r="82" spans="2:7" x14ac:dyDescent="0.25">
      <c r="B82" s="213" t="s">
        <v>55</v>
      </c>
      <c r="C82" s="259">
        <f>G30</f>
        <v>0</v>
      </c>
      <c r="D82" s="215">
        <f>C82/C87</f>
        <v>0</v>
      </c>
      <c r="E82" s="209"/>
      <c r="F82" s="209"/>
      <c r="G82" s="197"/>
    </row>
    <row r="83" spans="2:7" x14ac:dyDescent="0.25">
      <c r="B83" s="213" t="s">
        <v>56</v>
      </c>
      <c r="C83" s="214">
        <f>G38</f>
        <v>750000</v>
      </c>
      <c r="D83" s="215">
        <f>(C83/C87)</f>
        <v>0.14376726150610727</v>
      </c>
      <c r="E83" s="209"/>
      <c r="F83" s="209"/>
      <c r="G83" s="197"/>
    </row>
    <row r="84" spans="2:7" x14ac:dyDescent="0.25">
      <c r="B84" s="213" t="s">
        <v>29</v>
      </c>
      <c r="C84" s="214">
        <f>G57</f>
        <v>1488597.5</v>
      </c>
      <c r="D84" s="215">
        <f>(C84/C87)</f>
        <v>0.2853487814131167</v>
      </c>
      <c r="E84" s="209"/>
      <c r="F84" s="209"/>
      <c r="G84" s="197"/>
    </row>
    <row r="85" spans="2:7" x14ac:dyDescent="0.25">
      <c r="B85" s="213" t="s">
        <v>57</v>
      </c>
      <c r="C85" s="216">
        <f>G62</f>
        <v>1779750</v>
      </c>
      <c r="D85" s="215">
        <f>(C85/C87)</f>
        <v>0.34115971155399255</v>
      </c>
      <c r="E85" s="217"/>
      <c r="F85" s="217"/>
      <c r="G85" s="197"/>
    </row>
    <row r="86" spans="2:7" x14ac:dyDescent="0.25">
      <c r="B86" s="213" t="s">
        <v>58</v>
      </c>
      <c r="C86" s="216">
        <f>G65</f>
        <v>248417.375</v>
      </c>
      <c r="D86" s="215">
        <f>(C86/C87)</f>
        <v>4.7619047619047616E-2</v>
      </c>
      <c r="E86" s="217"/>
      <c r="F86" s="217"/>
      <c r="G86" s="197"/>
    </row>
    <row r="87" spans="2:7" ht="13.5" thickBot="1" x14ac:dyDescent="0.3">
      <c r="B87" s="218" t="s">
        <v>59</v>
      </c>
      <c r="C87" s="219">
        <f>SUM(C81:C86)</f>
        <v>5216764.875</v>
      </c>
      <c r="D87" s="220">
        <f>SUM(D81:D86)</f>
        <v>1</v>
      </c>
      <c r="E87" s="217"/>
      <c r="F87" s="217"/>
      <c r="G87" s="197"/>
    </row>
    <row r="88" spans="2:7" x14ac:dyDescent="0.25">
      <c r="B88" s="198"/>
      <c r="C88" s="196"/>
      <c r="D88" s="196"/>
      <c r="E88" s="196"/>
      <c r="F88" s="196"/>
      <c r="G88" s="197"/>
    </row>
    <row r="89" spans="2:7" x14ac:dyDescent="0.25">
      <c r="B89" s="170"/>
      <c r="C89" s="196"/>
      <c r="D89" s="196"/>
      <c r="E89" s="196"/>
      <c r="F89" s="196"/>
      <c r="G89" s="197"/>
    </row>
    <row r="90" spans="2:7" ht="13.5" thickBot="1" x14ac:dyDescent="0.3">
      <c r="B90" s="221"/>
      <c r="C90" s="222" t="s">
        <v>99</v>
      </c>
      <c r="D90" s="223"/>
      <c r="E90" s="224"/>
      <c r="F90" s="225"/>
      <c r="G90" s="197"/>
    </row>
    <row r="91" spans="2:7" x14ac:dyDescent="0.25">
      <c r="B91" s="226" t="s">
        <v>75</v>
      </c>
      <c r="C91" s="268">
        <v>1850</v>
      </c>
      <c r="D91" s="268">
        <v>1900</v>
      </c>
      <c r="E91" s="269">
        <v>1950</v>
      </c>
      <c r="F91" s="227"/>
      <c r="G91" s="228"/>
    </row>
    <row r="92" spans="2:7" ht="13.5" thickBot="1" x14ac:dyDescent="0.3">
      <c r="B92" s="218" t="s">
        <v>159</v>
      </c>
      <c r="C92" s="219">
        <f>(G66/C91)</f>
        <v>2819.8729054054056</v>
      </c>
      <c r="D92" s="219">
        <f>(G66/D91)</f>
        <v>2745.6657236842107</v>
      </c>
      <c r="E92" s="229">
        <f>(G66/E91)</f>
        <v>2675.2640384615383</v>
      </c>
      <c r="F92" s="227"/>
      <c r="G92" s="228"/>
    </row>
    <row r="93" spans="2:7" x14ac:dyDescent="0.25">
      <c r="B93" s="195" t="s">
        <v>60</v>
      </c>
      <c r="C93" s="203"/>
      <c r="D93" s="203"/>
      <c r="E93" s="203"/>
      <c r="F93" s="203"/>
      <c r="G93" s="203"/>
    </row>
  </sheetData>
  <mergeCells count="8">
    <mergeCell ref="B18:G18"/>
    <mergeCell ref="B79:C79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139</v>
      </c>
      <c r="C9" s="5"/>
      <c r="D9" s="293" t="s">
        <v>141</v>
      </c>
      <c r="E9" s="293"/>
      <c r="F9" s="112">
        <v>50</v>
      </c>
    </row>
    <row r="10" spans="1:6" ht="15" customHeight="1" x14ac:dyDescent="0.25">
      <c r="A10" s="6" t="s">
        <v>1</v>
      </c>
      <c r="B10" s="107" t="s">
        <v>140</v>
      </c>
      <c r="C10" s="7"/>
      <c r="D10" s="294" t="s">
        <v>2</v>
      </c>
      <c r="E10" s="295"/>
      <c r="F10" s="101" t="s">
        <v>90</v>
      </c>
    </row>
    <row r="11" spans="1:6" ht="27" customHeight="1" x14ac:dyDescent="0.25">
      <c r="A11" s="6" t="s">
        <v>3</v>
      </c>
      <c r="B11" s="107" t="s">
        <v>72</v>
      </c>
      <c r="C11" s="7"/>
      <c r="D11" s="296" t="s">
        <v>4</v>
      </c>
      <c r="E11" s="295"/>
      <c r="F11" s="113">
        <v>33000</v>
      </c>
    </row>
    <row r="12" spans="1:6" x14ac:dyDescent="0.25">
      <c r="A12" s="6" t="s">
        <v>5</v>
      </c>
      <c r="B12" s="107" t="s">
        <v>73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74</v>
      </c>
      <c r="C13" s="7"/>
      <c r="D13" s="296" t="s">
        <v>8</v>
      </c>
      <c r="E13" s="295"/>
      <c r="F13" s="114" t="s">
        <v>142</v>
      </c>
    </row>
    <row r="14" spans="1:6" ht="25.5" x14ac:dyDescent="0.25">
      <c r="A14" s="6" t="s">
        <v>9</v>
      </c>
      <c r="B14" s="107" t="s">
        <v>100</v>
      </c>
      <c r="C14" s="7"/>
      <c r="D14" s="296" t="s">
        <v>10</v>
      </c>
      <c r="E14" s="295"/>
      <c r="F14" s="101" t="s">
        <v>143</v>
      </c>
    </row>
    <row r="15" spans="1:6" ht="26.25" thickBot="1" x14ac:dyDescent="0.3">
      <c r="A15" s="6" t="s">
        <v>11</v>
      </c>
      <c r="B15" s="137">
        <v>44531</v>
      </c>
      <c r="C15" s="7"/>
      <c r="D15" s="297" t="s">
        <v>12</v>
      </c>
      <c r="E15" s="298"/>
      <c r="F15" s="128" t="s">
        <v>156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9" t="s">
        <v>13</v>
      </c>
      <c r="B17" s="290"/>
      <c r="C17" s="290"/>
      <c r="D17" s="290"/>
      <c r="E17" s="290"/>
      <c r="F17" s="290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144</v>
      </c>
      <c r="B21" s="108" t="s">
        <v>77</v>
      </c>
      <c r="C21" s="108">
        <v>0.5</v>
      </c>
      <c r="D21" s="108" t="s">
        <v>87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77</v>
      </c>
      <c r="C22" s="110">
        <v>0.5</v>
      </c>
      <c r="D22" s="110" t="s">
        <v>87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77</v>
      </c>
      <c r="C23" s="110">
        <v>0.5</v>
      </c>
      <c r="D23" s="110" t="s">
        <v>145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80</v>
      </c>
      <c r="B24" s="110" t="s">
        <v>77</v>
      </c>
      <c r="C24" s="110">
        <v>0.5</v>
      </c>
      <c r="D24" s="110" t="s">
        <v>145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146</v>
      </c>
      <c r="B25" s="110" t="s">
        <v>77</v>
      </c>
      <c r="C25" s="110">
        <v>0.75</v>
      </c>
      <c r="D25" s="110" t="s">
        <v>145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147</v>
      </c>
      <c r="B26" s="110" t="s">
        <v>77</v>
      </c>
      <c r="C26" s="110">
        <v>0.5</v>
      </c>
      <c r="D26" s="110" t="s">
        <v>145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148</v>
      </c>
      <c r="B27" s="110" t="s">
        <v>77</v>
      </c>
      <c r="C27" s="110">
        <v>0.5</v>
      </c>
      <c r="D27" s="110" t="s">
        <v>149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150</v>
      </c>
      <c r="B28" s="110" t="s">
        <v>77</v>
      </c>
      <c r="C28" s="110">
        <v>0.75</v>
      </c>
      <c r="D28" s="110" t="s">
        <v>86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77</v>
      </c>
      <c r="C29" s="111">
        <v>4</v>
      </c>
      <c r="D29" s="111" t="s">
        <v>79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81</v>
      </c>
      <c r="C34" s="152">
        <v>0.5</v>
      </c>
      <c r="D34" s="152" t="s">
        <v>87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81</v>
      </c>
      <c r="C35" s="154">
        <v>0.5</v>
      </c>
      <c r="D35" s="154" t="s">
        <v>145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80</v>
      </c>
      <c r="B36" s="154" t="s">
        <v>81</v>
      </c>
      <c r="C36" s="154">
        <v>0.5</v>
      </c>
      <c r="D36" s="154" t="s">
        <v>145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81</v>
      </c>
      <c r="C37" s="156">
        <v>0.5</v>
      </c>
      <c r="D37" s="156" t="s">
        <v>79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151</v>
      </c>
      <c r="B49" s="154" t="s">
        <v>82</v>
      </c>
      <c r="C49" s="154">
        <v>150</v>
      </c>
      <c r="D49" s="154" t="s">
        <v>149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82</v>
      </c>
      <c r="C51" s="154">
        <v>250</v>
      </c>
      <c r="D51" s="154" t="s">
        <v>149</v>
      </c>
      <c r="E51" s="155">
        <v>280</v>
      </c>
      <c r="F51" s="102">
        <f>E51*C51</f>
        <v>70000</v>
      </c>
    </row>
    <row r="52" spans="1:6" x14ac:dyDescent="0.25">
      <c r="A52" s="162" t="s">
        <v>106</v>
      </c>
      <c r="B52" s="154" t="s">
        <v>82</v>
      </c>
      <c r="C52" s="154">
        <v>100</v>
      </c>
      <c r="D52" s="154" t="s">
        <v>86</v>
      </c>
      <c r="E52" s="155">
        <v>980</v>
      </c>
      <c r="F52" s="102">
        <f>E52*C52</f>
        <v>98000</v>
      </c>
    </row>
    <row r="53" spans="1:6" x14ac:dyDescent="0.25">
      <c r="A53" s="135" t="s">
        <v>83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84</v>
      </c>
      <c r="B54" s="154" t="s">
        <v>85</v>
      </c>
      <c r="C54" s="154">
        <v>1.5</v>
      </c>
      <c r="D54" s="154" t="s">
        <v>87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152</v>
      </c>
      <c r="B55" s="154" t="s">
        <v>85</v>
      </c>
      <c r="C55" s="154">
        <v>1.5</v>
      </c>
      <c r="D55" s="154" t="s">
        <v>86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153</v>
      </c>
      <c r="B57" s="154" t="s">
        <v>85</v>
      </c>
      <c r="C57" s="154">
        <v>0.75</v>
      </c>
      <c r="D57" s="154" t="s">
        <v>78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92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154</v>
      </c>
      <c r="B63" s="168" t="s">
        <v>155</v>
      </c>
      <c r="C63" s="168">
        <v>4</v>
      </c>
      <c r="D63" s="168" t="s">
        <v>92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1" t="s">
        <v>51</v>
      </c>
      <c r="B82" s="292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99</v>
      </c>
      <c r="C93" s="95"/>
      <c r="D93" s="96"/>
      <c r="E93" s="53"/>
      <c r="F93" s="55"/>
    </row>
    <row r="94" spans="1:6" x14ac:dyDescent="0.25">
      <c r="A94" s="97" t="s">
        <v>67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68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Palto</vt:lpstr>
      <vt:lpstr>trigo</vt:lpstr>
      <vt:lpstr>Palto!Área_de_impresión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2023-03-10T14:52:46Z</cp:lastPrinted>
  <dcterms:created xsi:type="dcterms:W3CDTF">2020-11-27T12:49:26Z</dcterms:created>
  <dcterms:modified xsi:type="dcterms:W3CDTF">2023-03-10T14:52:47Z</dcterms:modified>
</cp:coreProperties>
</file>