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"/>
    </mc:Choice>
  </mc:AlternateContent>
  <bookViews>
    <workbookView xWindow="0" yWindow="0" windowWidth="23040" windowHeight="8064"/>
  </bookViews>
  <sheets>
    <sheet name="PAPA CUARESMERA O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58" i="1" l="1"/>
  <c r="G59" i="1"/>
  <c r="G57" i="1" l="1"/>
  <c r="G70" i="1" l="1"/>
  <c r="G71" i="1"/>
  <c r="G53" i="1"/>
  <c r="G54" i="1"/>
  <c r="G55" i="1"/>
  <c r="G24" i="1" l="1"/>
  <c r="G22" i="1"/>
  <c r="G23" i="1"/>
  <c r="G25" i="1"/>
  <c r="G26" i="1"/>
  <c r="G27" i="1"/>
  <c r="G28" i="1"/>
  <c r="G33" i="1"/>
  <c r="G34" i="1" s="1"/>
  <c r="C92" i="1" s="1"/>
  <c r="G69" i="1" l="1"/>
  <c r="G72" i="1" s="1"/>
  <c r="G60" i="1"/>
  <c r="G52" i="1"/>
  <c r="G50" i="1"/>
  <c r="G44" i="1"/>
  <c r="G43" i="1"/>
  <c r="G42" i="1"/>
  <c r="G41" i="1"/>
  <c r="G40" i="1"/>
  <c r="G39" i="1"/>
  <c r="G38" i="1"/>
  <c r="G21" i="1"/>
  <c r="G12" i="1"/>
  <c r="G77" i="1" s="1"/>
  <c r="C95" i="1" l="1"/>
  <c r="G29" i="1"/>
  <c r="C91" i="1" s="1"/>
  <c r="G65" i="1"/>
  <c r="G45" i="1"/>
  <c r="C93" i="1" s="1"/>
  <c r="G73" i="1" l="1"/>
  <c r="G74" i="1" s="1"/>
  <c r="G75" i="1" s="1"/>
  <c r="G76" i="1" l="1"/>
  <c r="C96" i="1"/>
  <c r="C97" i="1" l="1"/>
  <c r="D96" i="1" s="1"/>
  <c r="G78" i="1"/>
  <c r="D95" i="1" l="1"/>
  <c r="D94" i="1"/>
  <c r="D91" i="1"/>
  <c r="D93" i="1"/>
  <c r="D92" i="1"/>
  <c r="E103" i="1"/>
  <c r="C103" i="1"/>
  <c r="D103" i="1"/>
  <c r="D97" i="1" l="1"/>
</calcChain>
</file>

<file path=xl/sharedStrings.xml><?xml version="1.0" encoding="utf-8"?>
<sst xmlns="http://schemas.openxmlformats.org/spreadsheetml/2006/main" count="187" uniqueCount="132">
  <si>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</si>
  <si>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</si>
  <si>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</si>
  <si>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</si>
  <si>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</si>
  <si>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</si>
  <si>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</si>
  <si>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</si>
  <si>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</si>
  <si>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</si>
  <si>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</si>
  <si>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</si>
  <si>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</si>
  <si>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</si>
  <si>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</si>
  <si>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</si>
  <si>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</si>
  <si>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</si>
  <si>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</si>
  <si>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</si>
  <si>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</si>
  <si>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</si>
  <si>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</si>
  <si>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</si>
  <si>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</si>
  <si>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</si>
  <si>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</si>
  <si>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</si>
  <si>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</si>
  <si>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</si>
  <si>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</si>
  <si>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Acarreo Insumos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</si>
  <si>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</si>
  <si>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</si>
  <si>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</si>
  <si>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</si>
  <si>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</si>
  <si>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</si>
  <si>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</si>
  <si>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</si>
  <si>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</si>
  <si>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</si>
  <si>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</si>
  <si>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</si>
  <si>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</si>
  <si>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</si>
  <si>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</si>
  <si>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</si>
  <si>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</si>
  <si>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</si>
  <si>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</si>
  <si>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</si>
  <si>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</si>
  <si>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</si>
  <si>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</si>
  <si>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</si>
  <si>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</si>
  <si>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</si>
  <si>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</si>
  <si>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</si>
  <si>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</si>
  <si>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</si>
  <si>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</si>
  <si>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</si>
  <si>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</si>
  <si>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</si>
  <si>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</si>
  <si>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</si>
  <si>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</si>
  <si>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</si>
  <si>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</si>
  <si>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</si>
  <si>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JA</t>
  </si>
  <si>
    <t>Valparaiso</t>
  </si>
  <si>
    <t>San Antonio</t>
  </si>
  <si>
    <t>Consumo</t>
  </si>
  <si>
    <t>RENDIMIENTO KG/HA</t>
  </si>
  <si>
    <t>Mayo/Junio</t>
  </si>
  <si>
    <t>Mayo/Junio 2021</t>
  </si>
  <si>
    <t>Aplicación Fertilizantes</t>
  </si>
  <si>
    <t>Control de Malezas (manual)</t>
  </si>
  <si>
    <t>Aplicación de Agroquímicos</t>
  </si>
  <si>
    <t>Riegos por surcos</t>
  </si>
  <si>
    <t>Abril/Mayo</t>
  </si>
  <si>
    <t>Aporcas</t>
  </si>
  <si>
    <t>Febrero/Mayo</t>
  </si>
  <si>
    <t>Febrero / Abril</t>
  </si>
  <si>
    <t>Febrero / Marzo</t>
  </si>
  <si>
    <t>Junio/ Julio</t>
  </si>
  <si>
    <t>Rastraje</t>
  </si>
  <si>
    <t>Acequiadura</t>
  </si>
  <si>
    <t>Aplicación de Pesticidas</t>
  </si>
  <si>
    <t>Aplicación de Fertilizantes</t>
  </si>
  <si>
    <t>Trasporte de Insumos y Cosecha</t>
  </si>
  <si>
    <t>Corte Follaje c/Rana</t>
  </si>
  <si>
    <t>Siembra manual</t>
  </si>
  <si>
    <t>Febrero/Marzo</t>
  </si>
  <si>
    <t>Marzo/Abril</t>
  </si>
  <si>
    <t>Febrero/ Julio</t>
  </si>
  <si>
    <t>KG</t>
  </si>
  <si>
    <t>TOTAL DE COSTOS DIRECTOS</t>
  </si>
  <si>
    <t>Traslado a punto de  venta</t>
  </si>
  <si>
    <t>2.- Precios de Insumos son en lugar de compras (Bodega)</t>
  </si>
  <si>
    <t>3,- Precios de produccion son puesto en Centro de Venta (Lo Valledor/ Vega Central) otros similares en la region</t>
  </si>
  <si>
    <t>Rendimiento (10x1)</t>
  </si>
  <si>
    <t>Costo Unitario KG/Ha</t>
  </si>
  <si>
    <t>Kg.</t>
  </si>
  <si>
    <t>Nitrato de Potasio</t>
  </si>
  <si>
    <t>Sencor 480 SC</t>
  </si>
  <si>
    <t>Zero 5 EC</t>
  </si>
  <si>
    <t xml:space="preserve">Coragen </t>
  </si>
  <si>
    <t>FUNGICIDA</t>
  </si>
  <si>
    <t>Frutaliv</t>
  </si>
  <si>
    <t>Sacos (envase)</t>
  </si>
  <si>
    <t>Junio</t>
  </si>
  <si>
    <t>Pita para cocer</t>
  </si>
  <si>
    <t>Ro/Kg</t>
  </si>
  <si>
    <t>Asterix,  Cardinal</t>
  </si>
  <si>
    <t>Febrero</t>
  </si>
  <si>
    <t>Enero Junio</t>
  </si>
  <si>
    <t>Febrero/Junio</t>
  </si>
  <si>
    <t>Papa Consumo</t>
  </si>
  <si>
    <t>Enero/Febrero</t>
  </si>
  <si>
    <t>Enero/ Febrero</t>
  </si>
  <si>
    <t xml:space="preserve">Manzate 80 WP </t>
  </si>
  <si>
    <t xml:space="preserve">PRECIO ESPERADO ($/KG) </t>
  </si>
  <si>
    <t>NORMAL</t>
  </si>
  <si>
    <t>OPTIMISTA</t>
  </si>
  <si>
    <t>PESIMISTA</t>
  </si>
  <si>
    <t>ITEMS</t>
  </si>
  <si>
    <t>Fosfato diamónico</t>
  </si>
  <si>
    <t>Cosechador /  Ensacador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</si>
</sst>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_ ;_ * \-#,##0.0_ ;_ * &quot;-&quot;_ ;_ @_ "/>
  </numFmts>
  <fonts count="2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b/>
      <sz val="9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/>
      <top style="thin">
        <color indexed="64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thin">
        <color indexed="11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9" fillId="0" borderId="0" applyFont="0" applyFill="0" applyBorder="0" applyAlignment="0" applyProtection="0"/>
  </cellStyleXfs>
  <cellXfs count="19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/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8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10" fillId="5" borderId="29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168" fontId="13" fillId="8" borderId="35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164" fontId="2" fillId="2" borderId="15" xfId="1" applyFont="1" applyFill="1" applyBorder="1" applyAlignment="1">
      <alignment vertical="center"/>
    </xf>
    <xf numFmtId="164" fontId="13" fillId="2" borderId="6" xfId="0" applyNumberFormat="1" applyFont="1" applyFill="1" applyBorder="1" applyAlignment="1">
      <alignment vertical="center"/>
    </xf>
    <xf numFmtId="164" fontId="4" fillId="2" borderId="6" xfId="1" applyFont="1" applyFill="1" applyBorder="1" applyAlignment="1"/>
    <xf numFmtId="164" fontId="4" fillId="2" borderId="6" xfId="1" applyFont="1" applyFill="1" applyBorder="1" applyAlignment="1">
      <alignment horizontal="center"/>
    </xf>
    <xf numFmtId="0" fontId="4" fillId="10" borderId="52" xfId="0" applyFont="1" applyFill="1" applyBorder="1" applyAlignment="1">
      <alignment horizontal="center"/>
    </xf>
    <xf numFmtId="3" fontId="4" fillId="10" borderId="52" xfId="0" applyNumberFormat="1" applyFont="1" applyFill="1" applyBorder="1" applyAlignment="1"/>
    <xf numFmtId="169" fontId="4" fillId="10" borderId="52" xfId="1" applyNumberFormat="1" applyFont="1" applyFill="1" applyBorder="1" applyAlignment="1"/>
    <xf numFmtId="169" fontId="4" fillId="2" borderId="19" xfId="1" applyNumberFormat="1" applyFont="1" applyFill="1" applyBorder="1" applyAlignment="1"/>
    <xf numFmtId="49" fontId="4" fillId="10" borderId="52" xfId="0" applyNumberFormat="1" applyFont="1" applyFill="1" applyBorder="1" applyAlignment="1"/>
    <xf numFmtId="49" fontId="9" fillId="3" borderId="54" xfId="0" applyNumberFormat="1" applyFont="1" applyFill="1" applyBorder="1" applyAlignment="1">
      <alignment vertical="center"/>
    </xf>
    <xf numFmtId="0" fontId="9" fillId="3" borderId="54" xfId="0" applyFont="1" applyFill="1" applyBorder="1" applyAlignment="1">
      <alignment horizontal="center" vertical="center"/>
    </xf>
    <xf numFmtId="0" fontId="20" fillId="0" borderId="53" xfId="0" applyNumberFormat="1" applyFont="1" applyBorder="1" applyAlignment="1"/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9" fillId="3" borderId="53" xfId="0" applyNumberFormat="1" applyFont="1" applyFill="1" applyBorder="1" applyAlignment="1">
      <alignment vertical="center"/>
    </xf>
    <xf numFmtId="0" fontId="9" fillId="3" borderId="53" xfId="0" applyFont="1" applyFill="1" applyBorder="1" applyAlignment="1">
      <alignment horizontal="center" vertical="center"/>
    </xf>
    <xf numFmtId="0" fontId="12" fillId="0" borderId="57" xfId="0" applyNumberFormat="1" applyFont="1" applyBorder="1" applyAlignment="1"/>
    <xf numFmtId="0" fontId="12" fillId="0" borderId="57" xfId="0" applyNumberFormat="1" applyFont="1" applyBorder="1" applyAlignment="1">
      <alignment horizontal="center"/>
    </xf>
    <xf numFmtId="0" fontId="12" fillId="0" borderId="53" xfId="0" applyNumberFormat="1" applyFont="1" applyBorder="1" applyAlignment="1"/>
    <xf numFmtId="0" fontId="12" fillId="0" borderId="53" xfId="0" applyNumberFormat="1" applyFont="1" applyBorder="1" applyAlignment="1">
      <alignment horizontal="center"/>
    </xf>
    <xf numFmtId="166" fontId="4" fillId="2" borderId="56" xfId="0" applyNumberFormat="1" applyFont="1" applyFill="1" applyBorder="1" applyAlignment="1">
      <alignment horizontal="center"/>
    </xf>
    <xf numFmtId="169" fontId="4" fillId="2" borderId="6" xfId="1" applyNumberFormat="1" applyFont="1" applyFill="1" applyBorder="1" applyAlignment="1">
      <alignment horizontal="center"/>
    </xf>
    <xf numFmtId="0" fontId="7" fillId="3" borderId="61" xfId="0" applyFont="1" applyFill="1" applyBorder="1" applyAlignment="1">
      <alignment vertical="center"/>
    </xf>
    <xf numFmtId="3" fontId="4" fillId="2" borderId="52" xfId="0" applyNumberFormat="1" applyFont="1" applyFill="1" applyBorder="1" applyAlignment="1">
      <alignment horizontal="right" wrapText="1"/>
    </xf>
    <xf numFmtId="3" fontId="2" fillId="2" borderId="62" xfId="0" applyNumberFormat="1" applyFont="1" applyFill="1" applyBorder="1" applyAlignment="1"/>
    <xf numFmtId="0" fontId="9" fillId="3" borderId="63" xfId="0" applyFont="1" applyFill="1" applyBorder="1" applyAlignment="1">
      <alignment vertical="center"/>
    </xf>
    <xf numFmtId="0" fontId="20" fillId="0" borderId="57" xfId="0" applyNumberFormat="1" applyFont="1" applyBorder="1" applyAlignment="1"/>
    <xf numFmtId="0" fontId="9" fillId="3" borderId="64" xfId="0" applyFont="1" applyFill="1" applyBorder="1" applyAlignment="1">
      <alignment vertical="center"/>
    </xf>
    <xf numFmtId="0" fontId="7" fillId="3" borderId="65" xfId="0" applyFont="1" applyFill="1" applyBorder="1" applyAlignment="1">
      <alignment vertical="center"/>
    </xf>
    <xf numFmtId="0" fontId="3" fillId="3" borderId="65" xfId="0" applyFont="1" applyFill="1" applyBorder="1" applyAlignment="1">
      <alignment vertical="center"/>
    </xf>
    <xf numFmtId="164" fontId="2" fillId="2" borderId="55" xfId="0" applyNumberFormat="1" applyFont="1" applyFill="1" applyBorder="1" applyAlignment="1">
      <alignment vertical="center"/>
    </xf>
    <xf numFmtId="3" fontId="4" fillId="2" borderId="56" xfId="0" applyNumberFormat="1" applyFont="1" applyFill="1" applyBorder="1" applyAlignment="1">
      <alignment horizontal="right"/>
    </xf>
    <xf numFmtId="3" fontId="4" fillId="2" borderId="58" xfId="0" applyNumberFormat="1" applyFont="1" applyFill="1" applyBorder="1" applyAlignment="1">
      <alignment horizontal="right"/>
    </xf>
    <xf numFmtId="3" fontId="4" fillId="2" borderId="57" xfId="0" applyNumberFormat="1" applyFont="1" applyFill="1" applyBorder="1" applyAlignment="1">
      <alignment horizontal="right"/>
    </xf>
    <xf numFmtId="164" fontId="13" fillId="8" borderId="67" xfId="1" applyFont="1" applyFill="1" applyBorder="1" applyAlignment="1">
      <alignment horizontal="center" vertical="center"/>
    </xf>
    <xf numFmtId="164" fontId="13" fillId="8" borderId="50" xfId="1" applyFont="1" applyFill="1" applyBorder="1" applyAlignment="1">
      <alignment horizontal="center" vertical="center"/>
    </xf>
    <xf numFmtId="164" fontId="13" fillId="8" borderId="51" xfId="1" applyFont="1" applyFill="1" applyBorder="1" applyAlignment="1">
      <alignment horizontal="center" vertical="center"/>
    </xf>
    <xf numFmtId="0" fontId="1" fillId="5" borderId="68" xfId="0" applyFont="1" applyFill="1" applyBorder="1" applyAlignment="1">
      <alignment vertical="center"/>
    </xf>
    <xf numFmtId="0" fontId="1" fillId="3" borderId="65" xfId="0" applyFont="1" applyFill="1" applyBorder="1" applyAlignment="1">
      <alignment vertical="center"/>
    </xf>
    <xf numFmtId="0" fontId="1" fillId="5" borderId="65" xfId="0" applyFont="1" applyFill="1" applyBorder="1" applyAlignment="1">
      <alignment vertical="center"/>
    </xf>
    <xf numFmtId="0" fontId="10" fillId="5" borderId="69" xfId="0" applyFont="1" applyFill="1" applyBorder="1" applyAlignment="1">
      <alignment vertical="center"/>
    </xf>
    <xf numFmtId="167" fontId="1" fillId="5" borderId="70" xfId="0" applyNumberFormat="1" applyFont="1" applyFill="1" applyBorder="1" applyAlignment="1">
      <alignment vertical="center"/>
    </xf>
    <xf numFmtId="167" fontId="1" fillId="3" borderId="71" xfId="0" applyNumberFormat="1" applyFont="1" applyFill="1" applyBorder="1" applyAlignment="1">
      <alignment vertical="center"/>
    </xf>
    <xf numFmtId="167" fontId="1" fillId="5" borderId="71" xfId="0" applyNumberFormat="1" applyFont="1" applyFill="1" applyBorder="1" applyAlignment="1">
      <alignment vertical="center"/>
    </xf>
    <xf numFmtId="167" fontId="1" fillId="6" borderId="72" xfId="0" applyNumberFormat="1" applyFont="1" applyFill="1" applyBorder="1" applyAlignment="1">
      <alignment vertical="center"/>
    </xf>
    <xf numFmtId="49" fontId="13" fillId="10" borderId="49" xfId="0" applyNumberFormat="1" applyFont="1" applyFill="1" applyBorder="1" applyAlignment="1">
      <alignment vertical="center"/>
    </xf>
    <xf numFmtId="164" fontId="13" fillId="10" borderId="58" xfId="1" applyFont="1" applyFill="1" applyBorder="1" applyAlignment="1">
      <alignment vertical="center"/>
    </xf>
    <xf numFmtId="164" fontId="13" fillId="10" borderId="66" xfId="1" applyFont="1" applyFill="1" applyBorder="1" applyAlignment="1">
      <alignment vertical="center"/>
    </xf>
    <xf numFmtId="49" fontId="13" fillId="10" borderId="34" xfId="0" applyNumberFormat="1" applyFont="1" applyFill="1" applyBorder="1" applyAlignment="1">
      <alignment vertical="center"/>
    </xf>
    <xf numFmtId="168" fontId="13" fillId="10" borderId="35" xfId="0" applyNumberFormat="1" applyFont="1" applyFill="1" applyBorder="1" applyAlignment="1">
      <alignment vertical="center"/>
    </xf>
    <xf numFmtId="168" fontId="13" fillId="10" borderId="36" xfId="0" applyNumberFormat="1" applyFont="1" applyFill="1" applyBorder="1" applyAlignment="1">
      <alignment vertical="center"/>
    </xf>
    <xf numFmtId="0" fontId="2" fillId="11" borderId="60" xfId="0" applyNumberFormat="1" applyFont="1" applyFill="1" applyBorder="1" applyAlignment="1"/>
    <xf numFmtId="49" fontId="8" fillId="10" borderId="6" xfId="0" applyNumberFormat="1" applyFont="1" applyFill="1" applyBorder="1" applyAlignment="1"/>
    <xf numFmtId="0" fontId="4" fillId="10" borderId="6" xfId="0" applyFont="1" applyFill="1" applyBorder="1" applyAlignment="1">
      <alignment horizontal="center"/>
    </xf>
    <xf numFmtId="164" fontId="4" fillId="10" borderId="6" xfId="1" applyFont="1" applyFill="1" applyBorder="1" applyAlignment="1"/>
    <xf numFmtId="3" fontId="4" fillId="10" borderId="6" xfId="0" applyNumberFormat="1" applyFont="1" applyFill="1" applyBorder="1" applyAlignment="1"/>
    <xf numFmtId="49" fontId="8" fillId="10" borderId="52" xfId="0" applyNumberFormat="1" applyFont="1" applyFill="1" applyBorder="1" applyAlignment="1"/>
    <xf numFmtId="10" fontId="15" fillId="2" borderId="33" xfId="0" applyNumberFormat="1" applyFont="1" applyFill="1" applyBorder="1" applyAlignment="1"/>
    <xf numFmtId="3" fontId="23" fillId="10" borderId="60" xfId="0" applyNumberFormat="1" applyFont="1" applyFill="1" applyBorder="1" applyAlignment="1">
      <alignment vertical="center"/>
    </xf>
    <xf numFmtId="164" fontId="24" fillId="10" borderId="60" xfId="0" applyNumberFormat="1" applyFont="1" applyFill="1" applyBorder="1" applyAlignment="1">
      <alignment vertical="center"/>
    </xf>
    <xf numFmtId="49" fontId="8" fillId="10" borderId="6" xfId="0" applyNumberFormat="1" applyFont="1" applyFill="1" applyBorder="1" applyAlignment="1">
      <alignment horizontal="left" vertical="center" wrapText="1"/>
    </xf>
    <xf numFmtId="0" fontId="8" fillId="10" borderId="6" xfId="0" applyFont="1" applyFill="1" applyBorder="1" applyAlignment="1">
      <alignment horizontal="left" vertical="center" wrapText="1"/>
    </xf>
    <xf numFmtId="3" fontId="21" fillId="10" borderId="60" xfId="0" applyNumberFormat="1" applyFont="1" applyFill="1" applyBorder="1" applyAlignment="1">
      <alignment vertical="center"/>
    </xf>
    <xf numFmtId="3" fontId="22" fillId="10" borderId="60" xfId="0" applyNumberFormat="1" applyFont="1" applyFill="1" applyBorder="1" applyAlignment="1">
      <alignment vertical="center"/>
    </xf>
    <xf numFmtId="49" fontId="4" fillId="12" borderId="6" xfId="0" applyNumberFormat="1" applyFont="1" applyFill="1" applyBorder="1" applyAlignment="1"/>
    <xf numFmtId="49" fontId="4" fillId="12" borderId="19" xfId="0" applyNumberFormat="1" applyFont="1" applyFill="1" applyBorder="1" applyAlignment="1"/>
    <xf numFmtId="3" fontId="24" fillId="13" borderId="6" xfId="0" applyNumberFormat="1" applyFont="1" applyFill="1" applyBorder="1" applyAlignment="1"/>
    <xf numFmtId="49" fontId="2" fillId="13" borderId="6" xfId="0" applyNumberFormat="1" applyFont="1" applyFill="1" applyBorder="1" applyAlignment="1">
      <alignment horizontal="right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701675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10" zoomScale="120" zoomScaleNormal="120" workbookViewId="0">
      <selection activeCell="C15" sqref="C15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8" style="1" customWidth="1"/>
    <col min="3" max="3" width="19.44140625" style="1" customWidth="1"/>
    <col min="4" max="4" width="10.7773437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180" t="s">
        <v>121</v>
      </c>
      <c r="D9" s="7"/>
      <c r="E9" s="185" t="s">
        <v>76</v>
      </c>
      <c r="F9" s="186"/>
      <c r="G9" s="179">
        <v>26000</v>
      </c>
    </row>
    <row r="10" spans="1:7" ht="38.25" customHeight="1" x14ac:dyDescent="0.3">
      <c r="A10" s="5"/>
      <c r="B10" s="8" t="s">
        <v>1</v>
      </c>
      <c r="C10" s="9" t="s">
        <v>117</v>
      </c>
      <c r="D10" s="10"/>
      <c r="E10" s="183" t="s">
        <v>2</v>
      </c>
      <c r="F10" s="184"/>
      <c r="G10" s="12" t="s">
        <v>78</v>
      </c>
    </row>
    <row r="11" spans="1:7" ht="18" customHeight="1" x14ac:dyDescent="0.3">
      <c r="A11" s="5"/>
      <c r="B11" s="8" t="s">
        <v>3</v>
      </c>
      <c r="C11" s="12" t="s">
        <v>4</v>
      </c>
      <c r="D11" s="10"/>
      <c r="E11" s="183" t="s">
        <v>125</v>
      </c>
      <c r="F11" s="184"/>
      <c r="G11" s="13">
        <v>500</v>
      </c>
    </row>
    <row r="12" spans="1:7" ht="11.25" customHeight="1" x14ac:dyDescent="0.3">
      <c r="A12" s="5"/>
      <c r="B12" s="8" t="s">
        <v>5</v>
      </c>
      <c r="C12" s="14" t="s">
        <v>73</v>
      </c>
      <c r="D12" s="10"/>
      <c r="E12" s="15" t="s">
        <v>6</v>
      </c>
      <c r="F12" s="16"/>
      <c r="G12" s="17">
        <f>(G9*G11)</f>
        <v>13000000</v>
      </c>
    </row>
    <row r="13" spans="1:7" ht="11.25" customHeight="1" x14ac:dyDescent="0.3">
      <c r="A13" s="5"/>
      <c r="B13" s="8" t="s">
        <v>7</v>
      </c>
      <c r="C13" s="12" t="s">
        <v>74</v>
      </c>
      <c r="D13" s="10"/>
      <c r="E13" s="183" t="s">
        <v>8</v>
      </c>
      <c r="F13" s="184"/>
      <c r="G13" s="12" t="s">
        <v>75</v>
      </c>
    </row>
    <row r="14" spans="1:7" ht="13.5" customHeight="1" x14ac:dyDescent="0.3">
      <c r="A14" s="5"/>
      <c r="B14" s="8" t="s">
        <v>9</v>
      </c>
      <c r="C14" s="12" t="s">
        <v>71</v>
      </c>
      <c r="D14" s="10"/>
      <c r="E14" s="183" t="s">
        <v>10</v>
      </c>
      <c r="F14" s="184"/>
      <c r="G14" s="12" t="s">
        <v>88</v>
      </c>
    </row>
    <row r="15" spans="1:7" ht="25.5" customHeight="1" x14ac:dyDescent="0.3">
      <c r="A15" s="5"/>
      <c r="B15" s="8" t="s">
        <v>11</v>
      </c>
      <c r="C15" s="18">
        <v>44963</v>
      </c>
      <c r="D15" s="10"/>
      <c r="E15" s="187" t="s">
        <v>12</v>
      </c>
      <c r="F15" s="188"/>
      <c r="G15" s="14" t="s">
        <v>13</v>
      </c>
    </row>
    <row r="16" spans="1:7" ht="12" customHeight="1" x14ac:dyDescent="0.3">
      <c r="A16" s="2"/>
      <c r="B16" s="19"/>
      <c r="C16" s="20"/>
      <c r="D16" s="21"/>
      <c r="E16" s="22"/>
      <c r="F16" s="22"/>
      <c r="G16" s="23"/>
    </row>
    <row r="17" spans="1:11" ht="12" customHeight="1" x14ac:dyDescent="0.3">
      <c r="A17" s="24"/>
      <c r="B17" s="189" t="s">
        <v>14</v>
      </c>
      <c r="C17" s="190"/>
      <c r="D17" s="190"/>
      <c r="E17" s="190"/>
      <c r="F17" s="190"/>
      <c r="G17" s="190"/>
    </row>
    <row r="18" spans="1:11" ht="12" customHeight="1" x14ac:dyDescent="0.3">
      <c r="A18" s="2"/>
      <c r="B18" s="25"/>
      <c r="C18" s="26"/>
      <c r="D18" s="26"/>
      <c r="E18" s="26"/>
      <c r="F18" s="27"/>
      <c r="G18" s="27"/>
    </row>
    <row r="19" spans="1:11" ht="12" customHeight="1" x14ac:dyDescent="0.3">
      <c r="A19" s="5"/>
      <c r="B19" s="28" t="s">
        <v>15</v>
      </c>
      <c r="C19" s="29"/>
      <c r="D19" s="30"/>
      <c r="E19" s="30"/>
      <c r="F19" s="30"/>
      <c r="G19" s="30"/>
    </row>
    <row r="20" spans="1:11" ht="24" customHeight="1" x14ac:dyDescent="0.3">
      <c r="A20" s="24"/>
      <c r="B20" s="31" t="s">
        <v>16</v>
      </c>
      <c r="C20" s="31" t="s">
        <v>17</v>
      </c>
      <c r="D20" s="31" t="s">
        <v>18</v>
      </c>
      <c r="E20" s="31" t="s">
        <v>19</v>
      </c>
      <c r="F20" s="31" t="s">
        <v>20</v>
      </c>
      <c r="G20" s="31" t="s">
        <v>21</v>
      </c>
    </row>
    <row r="21" spans="1:11" ht="12.75" customHeight="1" x14ac:dyDescent="0.3">
      <c r="A21" s="24"/>
      <c r="B21" s="11" t="s">
        <v>22</v>
      </c>
      <c r="C21" s="32" t="s">
        <v>23</v>
      </c>
      <c r="D21" s="106">
        <v>1</v>
      </c>
      <c r="E21" s="32" t="s">
        <v>119</v>
      </c>
      <c r="F21" s="105">
        <v>25000</v>
      </c>
      <c r="G21" s="17">
        <f>(D21*F21)</f>
        <v>25000</v>
      </c>
    </row>
    <row r="22" spans="1:11" ht="12.75" customHeight="1" x14ac:dyDescent="0.3">
      <c r="A22" s="24"/>
      <c r="B22" s="103" t="s">
        <v>31</v>
      </c>
      <c r="C22" s="32" t="s">
        <v>23</v>
      </c>
      <c r="D22" s="106">
        <v>2</v>
      </c>
      <c r="E22" s="32" t="s">
        <v>85</v>
      </c>
      <c r="F22" s="105">
        <v>25000</v>
      </c>
      <c r="G22" s="17">
        <f t="shared" ref="G22:G28" si="0">(D22*F22)</f>
        <v>50000</v>
      </c>
    </row>
    <row r="23" spans="1:11" ht="12.75" customHeight="1" x14ac:dyDescent="0.3">
      <c r="A23" s="24"/>
      <c r="B23" s="103" t="s">
        <v>79</v>
      </c>
      <c r="C23" s="32" t="s">
        <v>23</v>
      </c>
      <c r="D23" s="106">
        <v>2</v>
      </c>
      <c r="E23" s="32" t="s">
        <v>86</v>
      </c>
      <c r="F23" s="105">
        <v>25000</v>
      </c>
      <c r="G23" s="17">
        <f t="shared" si="0"/>
        <v>50000</v>
      </c>
    </row>
    <row r="24" spans="1:11" ht="12.75" customHeight="1" x14ac:dyDescent="0.3">
      <c r="A24" s="24"/>
      <c r="B24" s="103" t="s">
        <v>95</v>
      </c>
      <c r="C24" s="32" t="s">
        <v>23</v>
      </c>
      <c r="D24" s="106">
        <v>3</v>
      </c>
      <c r="E24" s="32" t="s">
        <v>118</v>
      </c>
      <c r="F24" s="105">
        <v>25000</v>
      </c>
      <c r="G24" s="17">
        <f t="shared" si="0"/>
        <v>75000</v>
      </c>
    </row>
    <row r="25" spans="1:11" ht="12.75" customHeight="1" x14ac:dyDescent="0.3">
      <c r="A25" s="24"/>
      <c r="B25" s="103" t="s">
        <v>80</v>
      </c>
      <c r="C25" s="32" t="s">
        <v>23</v>
      </c>
      <c r="D25" s="106">
        <v>2</v>
      </c>
      <c r="E25" s="32" t="s">
        <v>87</v>
      </c>
      <c r="F25" s="105">
        <v>25000</v>
      </c>
      <c r="G25" s="17">
        <f t="shared" si="0"/>
        <v>50000</v>
      </c>
    </row>
    <row r="26" spans="1:11" ht="12.75" customHeight="1" x14ac:dyDescent="0.3">
      <c r="A26" s="24"/>
      <c r="B26" s="103" t="s">
        <v>81</v>
      </c>
      <c r="C26" s="32" t="s">
        <v>23</v>
      </c>
      <c r="D26" s="106">
        <v>2</v>
      </c>
      <c r="E26" s="32" t="s">
        <v>120</v>
      </c>
      <c r="F26" s="105">
        <v>25000</v>
      </c>
      <c r="G26" s="17">
        <f t="shared" si="0"/>
        <v>50000</v>
      </c>
    </row>
    <row r="27" spans="1:11" ht="12.75" customHeight="1" x14ac:dyDescent="0.3">
      <c r="A27" s="24"/>
      <c r="B27" s="11" t="s">
        <v>82</v>
      </c>
      <c r="C27" s="32" t="s">
        <v>23</v>
      </c>
      <c r="D27" s="106">
        <v>5</v>
      </c>
      <c r="E27" s="32" t="s">
        <v>85</v>
      </c>
      <c r="F27" s="105">
        <v>25000</v>
      </c>
      <c r="G27" s="17">
        <f t="shared" si="0"/>
        <v>125000</v>
      </c>
    </row>
    <row r="28" spans="1:11" ht="12.75" customHeight="1" thickBot="1" x14ac:dyDescent="0.35">
      <c r="A28" s="24"/>
      <c r="B28" s="103" t="s">
        <v>131</v>
      </c>
      <c r="C28" s="32" t="s">
        <v>23</v>
      </c>
      <c r="D28" s="106">
        <v>40</v>
      </c>
      <c r="E28" s="32" t="s">
        <v>88</v>
      </c>
      <c r="F28" s="105">
        <v>30000</v>
      </c>
      <c r="G28" s="136">
        <f t="shared" si="0"/>
        <v>1200000</v>
      </c>
    </row>
    <row r="29" spans="1:11" ht="12.75" customHeight="1" thickBot="1" x14ac:dyDescent="0.35">
      <c r="A29" s="24"/>
      <c r="B29" s="33" t="s">
        <v>24</v>
      </c>
      <c r="C29" s="34"/>
      <c r="D29" s="34"/>
      <c r="E29" s="34"/>
      <c r="F29" s="135"/>
      <c r="G29" s="171">
        <f>SUM(G21:G28)</f>
        <v>1625000</v>
      </c>
    </row>
    <row r="30" spans="1:11" ht="12" customHeight="1" x14ac:dyDescent="0.3">
      <c r="A30" s="2"/>
      <c r="B30" s="25"/>
      <c r="C30" s="27"/>
      <c r="D30" s="27"/>
      <c r="E30" s="27"/>
      <c r="F30" s="35"/>
      <c r="G30" s="137"/>
    </row>
    <row r="31" spans="1:11" ht="12" customHeight="1" x14ac:dyDescent="0.3">
      <c r="A31" s="5"/>
      <c r="B31" s="36" t="s">
        <v>25</v>
      </c>
      <c r="C31" s="37"/>
      <c r="D31" s="38"/>
      <c r="E31" s="38"/>
      <c r="F31" s="39"/>
      <c r="G31" s="39"/>
    </row>
    <row r="32" spans="1:11" ht="24" customHeight="1" x14ac:dyDescent="0.3">
      <c r="A32" s="5"/>
      <c r="B32" s="40" t="s">
        <v>16</v>
      </c>
      <c r="C32" s="41" t="s">
        <v>17</v>
      </c>
      <c r="D32" s="41" t="s">
        <v>18</v>
      </c>
      <c r="E32" s="40" t="s">
        <v>19</v>
      </c>
      <c r="F32" s="41" t="s">
        <v>20</v>
      </c>
      <c r="G32" s="40" t="s">
        <v>21</v>
      </c>
      <c r="K32" s="1">
        <v>0</v>
      </c>
    </row>
    <row r="33" spans="1:11" ht="12" customHeight="1" thickBot="1" x14ac:dyDescent="0.35">
      <c r="A33" s="5"/>
      <c r="B33" s="42" t="s">
        <v>84</v>
      </c>
      <c r="C33" s="43" t="s">
        <v>72</v>
      </c>
      <c r="D33" s="43">
        <v>4</v>
      </c>
      <c r="E33" s="43" t="s">
        <v>83</v>
      </c>
      <c r="F33" s="107">
        <v>45000</v>
      </c>
      <c r="G33" s="143">
        <f>D33*F33</f>
        <v>180000</v>
      </c>
    </row>
    <row r="34" spans="1:11" ht="12" customHeight="1" thickBot="1" x14ac:dyDescent="0.35">
      <c r="A34" s="5"/>
      <c r="B34" s="44" t="s">
        <v>26</v>
      </c>
      <c r="C34" s="45"/>
      <c r="D34" s="45"/>
      <c r="E34" s="45"/>
      <c r="F34" s="142"/>
      <c r="G34" s="172">
        <f>G33</f>
        <v>180000</v>
      </c>
    </row>
    <row r="35" spans="1:11" ht="12" customHeight="1" x14ac:dyDescent="0.3">
      <c r="A35" s="2"/>
      <c r="B35" s="46"/>
      <c r="C35" s="47"/>
      <c r="D35" s="47"/>
      <c r="E35" s="47"/>
      <c r="F35" s="48"/>
      <c r="G35" s="137"/>
    </row>
    <row r="36" spans="1:11" ht="12" customHeight="1" x14ac:dyDescent="0.3">
      <c r="A36" s="5"/>
      <c r="B36" s="36" t="s">
        <v>27</v>
      </c>
      <c r="C36" s="37"/>
      <c r="D36" s="38"/>
      <c r="E36" s="38"/>
      <c r="F36" s="39"/>
      <c r="G36" s="39"/>
    </row>
    <row r="37" spans="1:11" ht="24" customHeight="1" x14ac:dyDescent="0.3">
      <c r="A37" s="5"/>
      <c r="B37" s="49" t="s">
        <v>16</v>
      </c>
      <c r="C37" s="49" t="s">
        <v>17</v>
      </c>
      <c r="D37" s="49" t="s">
        <v>18</v>
      </c>
      <c r="E37" s="49" t="s">
        <v>19</v>
      </c>
      <c r="F37" s="50" t="s">
        <v>20</v>
      </c>
      <c r="G37" s="49" t="s">
        <v>21</v>
      </c>
    </row>
    <row r="38" spans="1:11" ht="12.75" customHeight="1" x14ac:dyDescent="0.3">
      <c r="A38" s="24"/>
      <c r="B38" s="11" t="s">
        <v>29</v>
      </c>
      <c r="C38" s="32" t="s">
        <v>28</v>
      </c>
      <c r="D38" s="106">
        <v>1</v>
      </c>
      <c r="E38" s="32" t="s">
        <v>122</v>
      </c>
      <c r="F38" s="17">
        <v>90200</v>
      </c>
      <c r="G38" s="17">
        <f t="shared" ref="G38:G44" si="1">(D38*F38)</f>
        <v>90200</v>
      </c>
    </row>
    <row r="39" spans="1:11" ht="12.75" customHeight="1" x14ac:dyDescent="0.3">
      <c r="A39" s="24"/>
      <c r="B39" s="11" t="s">
        <v>89</v>
      </c>
      <c r="C39" s="32" t="s">
        <v>28</v>
      </c>
      <c r="D39" s="106">
        <v>2</v>
      </c>
      <c r="E39" s="32" t="s">
        <v>123</v>
      </c>
      <c r="F39" s="17">
        <v>90200</v>
      </c>
      <c r="G39" s="17">
        <f t="shared" si="1"/>
        <v>180400</v>
      </c>
    </row>
    <row r="40" spans="1:11" ht="12.75" customHeight="1" x14ac:dyDescent="0.3">
      <c r="A40" s="24"/>
      <c r="B40" s="11" t="s">
        <v>90</v>
      </c>
      <c r="C40" s="32" t="s">
        <v>28</v>
      </c>
      <c r="D40" s="106">
        <v>2</v>
      </c>
      <c r="E40" s="32" t="s">
        <v>96</v>
      </c>
      <c r="F40" s="17">
        <v>90200</v>
      </c>
      <c r="G40" s="17">
        <f t="shared" si="1"/>
        <v>180400</v>
      </c>
    </row>
    <row r="41" spans="1:11" ht="12.75" customHeight="1" x14ac:dyDescent="0.3">
      <c r="A41" s="24"/>
      <c r="B41" s="11" t="s">
        <v>91</v>
      </c>
      <c r="C41" s="32" t="s">
        <v>28</v>
      </c>
      <c r="D41" s="106">
        <v>3</v>
      </c>
      <c r="E41" s="32" t="s">
        <v>97</v>
      </c>
      <c r="F41" s="17">
        <v>90200</v>
      </c>
      <c r="G41" s="17">
        <f t="shared" si="1"/>
        <v>270600</v>
      </c>
    </row>
    <row r="42" spans="1:11" ht="12.75" customHeight="1" x14ac:dyDescent="0.3">
      <c r="A42" s="24"/>
      <c r="B42" s="11" t="s">
        <v>92</v>
      </c>
      <c r="C42" s="32" t="s">
        <v>28</v>
      </c>
      <c r="D42" s="106">
        <v>2</v>
      </c>
      <c r="E42" s="32" t="s">
        <v>97</v>
      </c>
      <c r="F42" s="17">
        <v>90200</v>
      </c>
      <c r="G42" s="17">
        <f t="shared" si="1"/>
        <v>180400</v>
      </c>
    </row>
    <row r="43" spans="1:11" ht="12.75" customHeight="1" x14ac:dyDescent="0.3">
      <c r="A43" s="24"/>
      <c r="B43" s="11" t="s">
        <v>94</v>
      </c>
      <c r="C43" s="32" t="s">
        <v>28</v>
      </c>
      <c r="D43" s="106">
        <v>1</v>
      </c>
      <c r="E43" s="32" t="s">
        <v>77</v>
      </c>
      <c r="F43" s="17">
        <v>90200</v>
      </c>
      <c r="G43" s="17">
        <f t="shared" si="1"/>
        <v>90200</v>
      </c>
    </row>
    <row r="44" spans="1:11" ht="12.75" customHeight="1" thickBot="1" x14ac:dyDescent="0.35">
      <c r="A44" s="24"/>
      <c r="B44" s="11" t="s">
        <v>93</v>
      </c>
      <c r="C44" s="32" t="s">
        <v>28</v>
      </c>
      <c r="D44" s="106">
        <v>1</v>
      </c>
      <c r="E44" s="32" t="s">
        <v>98</v>
      </c>
      <c r="F44" s="17">
        <v>90200</v>
      </c>
      <c r="G44" s="136">
        <f t="shared" si="1"/>
        <v>90200</v>
      </c>
    </row>
    <row r="45" spans="1:11" ht="12.75" customHeight="1" thickBot="1" x14ac:dyDescent="0.35">
      <c r="A45" s="5"/>
      <c r="B45" s="51" t="s">
        <v>32</v>
      </c>
      <c r="C45" s="52"/>
      <c r="D45" s="52"/>
      <c r="E45" s="52"/>
      <c r="F45" s="141"/>
      <c r="G45" s="171">
        <f>SUM(G38:G44)</f>
        <v>1082400</v>
      </c>
    </row>
    <row r="46" spans="1:11" ht="12" customHeight="1" x14ac:dyDescent="0.3">
      <c r="A46" s="2"/>
      <c r="B46" s="46"/>
      <c r="C46" s="47"/>
      <c r="D46" s="47"/>
      <c r="E46" s="47"/>
      <c r="F46" s="48"/>
      <c r="G46" s="137"/>
    </row>
    <row r="47" spans="1:11" ht="12" customHeight="1" x14ac:dyDescent="0.3">
      <c r="A47" s="5"/>
      <c r="B47" s="36" t="s">
        <v>33</v>
      </c>
      <c r="C47" s="37"/>
      <c r="D47" s="38"/>
      <c r="E47" s="38"/>
      <c r="F47" s="39"/>
      <c r="G47" s="39"/>
    </row>
    <row r="48" spans="1:11" ht="24" customHeight="1" x14ac:dyDescent="0.3">
      <c r="A48" s="5"/>
      <c r="B48" s="50" t="s">
        <v>34</v>
      </c>
      <c r="C48" s="50" t="s">
        <v>35</v>
      </c>
      <c r="D48" s="50" t="s">
        <v>36</v>
      </c>
      <c r="E48" s="50" t="s">
        <v>19</v>
      </c>
      <c r="F48" s="50" t="s">
        <v>20</v>
      </c>
      <c r="G48" s="50" t="s">
        <v>21</v>
      </c>
      <c r="K48" s="102"/>
    </row>
    <row r="49" spans="1:11" ht="12.75" customHeight="1" x14ac:dyDescent="0.3">
      <c r="A49" s="24"/>
      <c r="B49" s="173" t="s">
        <v>37</v>
      </c>
      <c r="C49" s="174"/>
      <c r="D49" s="174"/>
      <c r="E49" s="174"/>
      <c r="F49" s="174"/>
      <c r="G49" s="174"/>
      <c r="K49" s="102"/>
    </row>
    <row r="50" spans="1:11" ht="12.75" customHeight="1" x14ac:dyDescent="0.3">
      <c r="A50" s="24"/>
      <c r="B50" s="15" t="s">
        <v>38</v>
      </c>
      <c r="C50" s="53" t="s">
        <v>99</v>
      </c>
      <c r="D50" s="109">
        <v>2800</v>
      </c>
      <c r="E50" s="53" t="s">
        <v>96</v>
      </c>
      <c r="F50" s="54">
        <v>900</v>
      </c>
      <c r="G50" s="54">
        <f>(D50*F50)</f>
        <v>2520000</v>
      </c>
    </row>
    <row r="51" spans="1:11" ht="12.75" customHeight="1" x14ac:dyDescent="0.3">
      <c r="A51" s="24"/>
      <c r="B51" s="165" t="s">
        <v>39</v>
      </c>
      <c r="C51" s="166"/>
      <c r="D51" s="167"/>
      <c r="E51" s="166"/>
      <c r="F51" s="168"/>
      <c r="G51" s="168"/>
    </row>
    <row r="52" spans="1:11" ht="12.75" customHeight="1" x14ac:dyDescent="0.3">
      <c r="A52" s="24"/>
      <c r="B52" s="15" t="s">
        <v>40</v>
      </c>
      <c r="C52" s="53" t="s">
        <v>41</v>
      </c>
      <c r="D52" s="110">
        <v>400</v>
      </c>
      <c r="E52" s="53" t="s">
        <v>96</v>
      </c>
      <c r="F52" s="54">
        <v>1896</v>
      </c>
      <c r="G52" s="54">
        <f>(D52*F52)</f>
        <v>758400</v>
      </c>
    </row>
    <row r="53" spans="1:11" ht="12.75" customHeight="1" x14ac:dyDescent="0.3">
      <c r="A53" s="24"/>
      <c r="B53" s="104" t="s">
        <v>130</v>
      </c>
      <c r="C53" s="53" t="s">
        <v>106</v>
      </c>
      <c r="D53" s="110">
        <v>400</v>
      </c>
      <c r="E53" s="53" t="s">
        <v>96</v>
      </c>
      <c r="F53" s="54">
        <v>2650</v>
      </c>
      <c r="G53" s="54">
        <f t="shared" ref="G53:G59" si="2">(D53*F53)</f>
        <v>1060000</v>
      </c>
    </row>
    <row r="54" spans="1:11" ht="12.75" customHeight="1" x14ac:dyDescent="0.3">
      <c r="A54" s="24"/>
      <c r="B54" s="104" t="s">
        <v>107</v>
      </c>
      <c r="C54" s="53" t="s">
        <v>41</v>
      </c>
      <c r="D54" s="110">
        <v>150</v>
      </c>
      <c r="E54" s="53" t="s">
        <v>96</v>
      </c>
      <c r="F54" s="54">
        <v>1896</v>
      </c>
      <c r="G54" s="54">
        <f t="shared" si="2"/>
        <v>284400</v>
      </c>
    </row>
    <row r="55" spans="1:11" ht="12.75" customHeight="1" x14ac:dyDescent="0.3">
      <c r="A55" s="24"/>
      <c r="B55" s="15" t="s">
        <v>112</v>
      </c>
      <c r="C55" s="53" t="s">
        <v>44</v>
      </c>
      <c r="D55" s="110">
        <v>3</v>
      </c>
      <c r="E55" s="53" t="s">
        <v>87</v>
      </c>
      <c r="F55" s="54">
        <v>15600</v>
      </c>
      <c r="G55" s="54">
        <f t="shared" si="2"/>
        <v>46800</v>
      </c>
    </row>
    <row r="56" spans="1:11" ht="12.75" customHeight="1" x14ac:dyDescent="0.3">
      <c r="A56" s="24"/>
      <c r="B56" s="165" t="s">
        <v>43</v>
      </c>
      <c r="C56" s="166"/>
      <c r="D56" s="167"/>
      <c r="E56" s="166"/>
      <c r="F56" s="168"/>
      <c r="G56" s="54"/>
    </row>
    <row r="57" spans="1:11" ht="12.75" customHeight="1" x14ac:dyDescent="0.3">
      <c r="A57" s="24"/>
      <c r="B57" s="177" t="s">
        <v>108</v>
      </c>
      <c r="C57" s="53" t="s">
        <v>42</v>
      </c>
      <c r="D57" s="134">
        <v>0.7</v>
      </c>
      <c r="E57" s="53" t="s">
        <v>118</v>
      </c>
      <c r="F57" s="54">
        <v>47900</v>
      </c>
      <c r="G57" s="54">
        <f t="shared" si="2"/>
        <v>33530</v>
      </c>
    </row>
    <row r="58" spans="1:11" ht="12.75" customHeight="1" x14ac:dyDescent="0.3">
      <c r="A58" s="24"/>
      <c r="B58" s="165" t="s">
        <v>45</v>
      </c>
      <c r="C58" s="166"/>
      <c r="D58" s="167"/>
      <c r="E58" s="166"/>
      <c r="F58" s="168"/>
      <c r="G58" s="54">
        <f t="shared" si="2"/>
        <v>0</v>
      </c>
    </row>
    <row r="59" spans="1:11" ht="12.75" customHeight="1" x14ac:dyDescent="0.3">
      <c r="A59" s="24"/>
      <c r="B59" s="115" t="s">
        <v>109</v>
      </c>
      <c r="C59" s="111" t="s">
        <v>44</v>
      </c>
      <c r="D59" s="113">
        <v>0.5</v>
      </c>
      <c r="E59" s="111" t="s">
        <v>118</v>
      </c>
      <c r="F59" s="112">
        <v>42000</v>
      </c>
      <c r="G59" s="54">
        <f t="shared" si="2"/>
        <v>21000</v>
      </c>
    </row>
    <row r="60" spans="1:11" ht="12.75" customHeight="1" x14ac:dyDescent="0.3">
      <c r="A60" s="24"/>
      <c r="B60" s="178" t="s">
        <v>110</v>
      </c>
      <c r="C60" s="55" t="s">
        <v>44</v>
      </c>
      <c r="D60" s="114">
        <v>0.1</v>
      </c>
      <c r="E60" s="55" t="s">
        <v>30</v>
      </c>
      <c r="F60" s="56">
        <v>192350</v>
      </c>
      <c r="G60" s="56">
        <f>(D60*F60)</f>
        <v>19235</v>
      </c>
    </row>
    <row r="61" spans="1:11" ht="12.75" customHeight="1" x14ac:dyDescent="0.3">
      <c r="A61" s="24"/>
      <c r="B61" s="169" t="s">
        <v>111</v>
      </c>
      <c r="C61" s="111"/>
      <c r="D61" s="113"/>
      <c r="E61" s="111"/>
      <c r="F61" s="112"/>
      <c r="G61" s="56"/>
    </row>
    <row r="62" spans="1:11" ht="12.75" customHeight="1" x14ac:dyDescent="0.3">
      <c r="A62" s="24"/>
      <c r="B62" s="115" t="s">
        <v>124</v>
      </c>
      <c r="C62" s="111" t="s">
        <v>99</v>
      </c>
      <c r="D62" s="113">
        <v>4</v>
      </c>
      <c r="E62" s="111" t="s">
        <v>97</v>
      </c>
      <c r="F62" s="112">
        <v>8910</v>
      </c>
      <c r="G62" s="56">
        <f t="shared" ref="G62" si="3">(D62*F62)</f>
        <v>35640</v>
      </c>
    </row>
    <row r="63" spans="1:11" ht="12.75" customHeight="1" x14ac:dyDescent="0.3">
      <c r="A63" s="24"/>
      <c r="B63" s="115"/>
      <c r="C63" s="111"/>
      <c r="D63" s="113"/>
      <c r="E63" s="111"/>
      <c r="F63" s="112"/>
      <c r="G63" s="56"/>
    </row>
    <row r="64" spans="1:11" ht="12.75" customHeight="1" thickBot="1" x14ac:dyDescent="0.35">
      <c r="A64" s="70"/>
      <c r="B64" s="118"/>
      <c r="C64" s="118"/>
      <c r="D64" s="118"/>
      <c r="E64" s="118"/>
      <c r="F64" s="118"/>
      <c r="G64" s="139"/>
    </row>
    <row r="65" spans="1:7" ht="13.5" customHeight="1" thickBot="1" x14ac:dyDescent="0.35">
      <c r="A65" s="5"/>
      <c r="B65" s="116" t="s">
        <v>46</v>
      </c>
      <c r="C65" s="117"/>
      <c r="D65" s="117"/>
      <c r="E65" s="117"/>
      <c r="F65" s="138"/>
      <c r="G65" s="175">
        <f>SUM(G49:G63)</f>
        <v>4779005</v>
      </c>
    </row>
    <row r="66" spans="1:7" ht="12" customHeight="1" x14ac:dyDescent="0.3">
      <c r="A66" s="2"/>
      <c r="B66" s="46"/>
      <c r="C66" s="47"/>
      <c r="D66" s="47"/>
      <c r="E66" s="57"/>
      <c r="F66" s="48"/>
      <c r="G66" s="137"/>
    </row>
    <row r="67" spans="1:7" ht="12" customHeight="1" x14ac:dyDescent="0.3">
      <c r="A67" s="5"/>
      <c r="B67" s="36" t="s">
        <v>47</v>
      </c>
      <c r="C67" s="37"/>
      <c r="D67" s="38"/>
      <c r="E67" s="38"/>
      <c r="F67" s="39"/>
      <c r="G67" s="39"/>
    </row>
    <row r="68" spans="1:7" ht="24" customHeight="1" x14ac:dyDescent="0.3">
      <c r="A68" s="5"/>
      <c r="B68" s="119" t="s">
        <v>48</v>
      </c>
      <c r="C68" s="120" t="s">
        <v>35</v>
      </c>
      <c r="D68" s="120" t="s">
        <v>36</v>
      </c>
      <c r="E68" s="119" t="s">
        <v>19</v>
      </c>
      <c r="F68" s="120" t="s">
        <v>20</v>
      </c>
      <c r="G68" s="119" t="s">
        <v>21</v>
      </c>
    </row>
    <row r="69" spans="1:7" ht="24" customHeight="1" x14ac:dyDescent="0.3">
      <c r="A69" s="70"/>
      <c r="B69" s="121" t="s">
        <v>101</v>
      </c>
      <c r="C69" s="122" t="s">
        <v>99</v>
      </c>
      <c r="D69" s="123">
        <v>26000</v>
      </c>
      <c r="E69" s="124" t="s">
        <v>88</v>
      </c>
      <c r="F69" s="133">
        <v>28</v>
      </c>
      <c r="G69" s="144">
        <f>(D69*F69)</f>
        <v>728000</v>
      </c>
    </row>
    <row r="70" spans="1:7" ht="24" customHeight="1" x14ac:dyDescent="0.3">
      <c r="A70" s="70"/>
      <c r="B70" s="129" t="s">
        <v>113</v>
      </c>
      <c r="C70" s="130" t="s">
        <v>35</v>
      </c>
      <c r="D70" s="130">
        <v>1100</v>
      </c>
      <c r="E70" s="130" t="s">
        <v>114</v>
      </c>
      <c r="F70" s="130">
        <v>280</v>
      </c>
      <c r="G70" s="145">
        <f t="shared" ref="G70:G71" si="4">(D70*F70)</f>
        <v>308000</v>
      </c>
    </row>
    <row r="71" spans="1:7" ht="12.75" customHeight="1" thickBot="1" x14ac:dyDescent="0.35">
      <c r="A71" s="70"/>
      <c r="B71" s="131" t="s">
        <v>115</v>
      </c>
      <c r="C71" s="132" t="s">
        <v>116</v>
      </c>
      <c r="D71" s="132">
        <v>1</v>
      </c>
      <c r="E71" s="132" t="s">
        <v>114</v>
      </c>
      <c r="F71" s="132">
        <v>5600</v>
      </c>
      <c r="G71" s="146">
        <f t="shared" si="4"/>
        <v>5600</v>
      </c>
    </row>
    <row r="72" spans="1:7" ht="13.5" customHeight="1" thickBot="1" x14ac:dyDescent="0.35">
      <c r="A72" s="70"/>
      <c r="B72" s="127" t="s">
        <v>49</v>
      </c>
      <c r="C72" s="128"/>
      <c r="D72" s="128"/>
      <c r="E72" s="128"/>
      <c r="F72" s="140"/>
      <c r="G72" s="176">
        <f>SUM(G69:G71)</f>
        <v>1041600</v>
      </c>
    </row>
    <row r="73" spans="1:7" ht="12" customHeight="1" thickBot="1" x14ac:dyDescent="0.35">
      <c r="A73" s="2"/>
      <c r="B73" s="125" t="s">
        <v>100</v>
      </c>
      <c r="C73" s="125"/>
      <c r="D73" s="125"/>
      <c r="E73" s="125"/>
      <c r="F73" s="126"/>
      <c r="G73" s="126">
        <f>G69+G65+G45+G34+G29</f>
        <v>8394405</v>
      </c>
    </row>
    <row r="74" spans="1:7" ht="12" customHeight="1" x14ac:dyDescent="0.3">
      <c r="A74" s="70"/>
      <c r="B74" s="73" t="s">
        <v>50</v>
      </c>
      <c r="C74" s="74"/>
      <c r="D74" s="74"/>
      <c r="E74" s="74"/>
      <c r="F74" s="150"/>
      <c r="G74" s="154">
        <f>G73</f>
        <v>8394405</v>
      </c>
    </row>
    <row r="75" spans="1:7" ht="12" customHeight="1" x14ac:dyDescent="0.3">
      <c r="A75" s="70"/>
      <c r="B75" s="75" t="s">
        <v>51</v>
      </c>
      <c r="C75" s="59"/>
      <c r="D75" s="59"/>
      <c r="E75" s="59"/>
      <c r="F75" s="151"/>
      <c r="G75" s="155">
        <f>G74*0.05</f>
        <v>419720.25</v>
      </c>
    </row>
    <row r="76" spans="1:7" ht="12" customHeight="1" x14ac:dyDescent="0.3">
      <c r="A76" s="70"/>
      <c r="B76" s="76" t="s">
        <v>52</v>
      </c>
      <c r="C76" s="58"/>
      <c r="D76" s="58"/>
      <c r="E76" s="58"/>
      <c r="F76" s="152"/>
      <c r="G76" s="156">
        <f>G75+G74</f>
        <v>8814125.25</v>
      </c>
    </row>
    <row r="77" spans="1:7" ht="12" customHeight="1" x14ac:dyDescent="0.3">
      <c r="A77" s="70"/>
      <c r="B77" s="75" t="s">
        <v>53</v>
      </c>
      <c r="C77" s="59"/>
      <c r="D77" s="59"/>
      <c r="E77" s="59"/>
      <c r="F77" s="151"/>
      <c r="G77" s="155">
        <f>G12</f>
        <v>13000000</v>
      </c>
    </row>
    <row r="78" spans="1:7" ht="12" customHeight="1" thickBot="1" x14ac:dyDescent="0.35">
      <c r="A78" s="70"/>
      <c r="B78" s="77" t="s">
        <v>54</v>
      </c>
      <c r="C78" s="78"/>
      <c r="D78" s="78"/>
      <c r="E78" s="78"/>
      <c r="F78" s="153"/>
      <c r="G78" s="157">
        <f>G77-G76</f>
        <v>4185874.75</v>
      </c>
    </row>
    <row r="79" spans="1:7" ht="12" customHeight="1" x14ac:dyDescent="0.3">
      <c r="A79" s="70"/>
      <c r="B79" s="71" t="s">
        <v>55</v>
      </c>
      <c r="C79" s="72"/>
      <c r="D79" s="72"/>
      <c r="E79" s="72"/>
      <c r="F79" s="72"/>
      <c r="G79" s="67"/>
    </row>
    <row r="80" spans="1:7" ht="12.75" customHeight="1" thickBot="1" x14ac:dyDescent="0.35">
      <c r="A80" s="70"/>
      <c r="B80" s="79"/>
      <c r="C80" s="72"/>
      <c r="D80" s="72"/>
      <c r="E80" s="72"/>
      <c r="F80" s="72"/>
      <c r="G80" s="67"/>
    </row>
    <row r="81" spans="1:7" ht="12" customHeight="1" x14ac:dyDescent="0.3">
      <c r="A81" s="70"/>
      <c r="B81" s="89" t="s">
        <v>56</v>
      </c>
      <c r="C81" s="90"/>
      <c r="D81" s="90"/>
      <c r="E81" s="90"/>
      <c r="F81" s="91"/>
      <c r="G81" s="67"/>
    </row>
    <row r="82" spans="1:7" ht="12" customHeight="1" x14ac:dyDescent="0.3">
      <c r="A82" s="70"/>
      <c r="B82" s="92" t="s">
        <v>57</v>
      </c>
      <c r="C82" s="69"/>
      <c r="D82" s="69"/>
      <c r="E82" s="69"/>
      <c r="F82" s="93"/>
      <c r="G82" s="67"/>
    </row>
    <row r="83" spans="1:7" ht="12" customHeight="1" x14ac:dyDescent="0.3">
      <c r="A83" s="70"/>
      <c r="B83" s="92" t="s">
        <v>102</v>
      </c>
      <c r="C83" s="69"/>
      <c r="D83" s="69"/>
      <c r="E83" s="69"/>
      <c r="F83" s="93"/>
      <c r="G83" s="67"/>
    </row>
    <row r="84" spans="1:7" ht="12" customHeight="1" x14ac:dyDescent="0.3">
      <c r="A84" s="70"/>
      <c r="B84" s="92" t="s">
        <v>103</v>
      </c>
      <c r="C84" s="69"/>
      <c r="D84" s="69"/>
      <c r="E84" s="69"/>
      <c r="F84" s="93"/>
      <c r="G84" s="67"/>
    </row>
    <row r="85" spans="1:7" ht="12" customHeight="1" x14ac:dyDescent="0.3">
      <c r="A85" s="70"/>
      <c r="B85" s="92" t="s">
        <v>58</v>
      </c>
      <c r="C85" s="69"/>
      <c r="D85" s="69"/>
      <c r="E85" s="69"/>
      <c r="F85" s="93"/>
      <c r="G85" s="67"/>
    </row>
    <row r="86" spans="1:7" ht="12" customHeight="1" x14ac:dyDescent="0.3">
      <c r="A86" s="70"/>
      <c r="B86" s="92" t="s">
        <v>59</v>
      </c>
      <c r="C86" s="69"/>
      <c r="D86" s="69"/>
      <c r="E86" s="69"/>
      <c r="F86" s="93"/>
      <c r="G86" s="67"/>
    </row>
    <row r="87" spans="1:7" ht="12.75" customHeight="1" thickBot="1" x14ac:dyDescent="0.35">
      <c r="A87" s="70"/>
      <c r="B87" s="94" t="s">
        <v>60</v>
      </c>
      <c r="C87" s="95"/>
      <c r="D87" s="95"/>
      <c r="E87" s="95"/>
      <c r="F87" s="96"/>
      <c r="G87" s="67"/>
    </row>
    <row r="88" spans="1:7" ht="12.75" customHeight="1" x14ac:dyDescent="0.3">
      <c r="A88" s="70"/>
      <c r="B88" s="87"/>
      <c r="C88" s="69"/>
      <c r="D88" s="69"/>
      <c r="E88" s="69"/>
      <c r="F88" s="69"/>
      <c r="G88" s="67"/>
    </row>
    <row r="89" spans="1:7" ht="15" customHeight="1" thickBot="1" x14ac:dyDescent="0.35">
      <c r="A89" s="70"/>
      <c r="B89" s="181" t="s">
        <v>61</v>
      </c>
      <c r="C89" s="182"/>
      <c r="D89" s="86"/>
      <c r="E89" s="61"/>
      <c r="F89" s="61"/>
      <c r="G89" s="67"/>
    </row>
    <row r="90" spans="1:7" ht="12" customHeight="1" x14ac:dyDescent="0.3">
      <c r="A90" s="70"/>
      <c r="B90" s="81" t="s">
        <v>48</v>
      </c>
      <c r="C90" s="62" t="s">
        <v>62</v>
      </c>
      <c r="D90" s="82" t="s">
        <v>63</v>
      </c>
      <c r="E90" s="61"/>
      <c r="F90" s="61"/>
      <c r="G90" s="67"/>
    </row>
    <row r="91" spans="1:7" ht="12" customHeight="1" x14ac:dyDescent="0.3">
      <c r="A91" s="70"/>
      <c r="B91" s="83" t="s">
        <v>64</v>
      </c>
      <c r="C91" s="63">
        <f>G29</f>
        <v>1625000</v>
      </c>
      <c r="D91" s="170">
        <f>(C91/C97)</f>
        <v>0.20759198376847859</v>
      </c>
      <c r="E91" s="61"/>
      <c r="F91" s="61"/>
      <c r="G91" s="67"/>
    </row>
    <row r="92" spans="1:7" ht="12" customHeight="1" x14ac:dyDescent="0.3">
      <c r="A92" s="70"/>
      <c r="B92" s="83" t="s">
        <v>65</v>
      </c>
      <c r="C92" s="108">
        <f>G34</f>
        <v>180000</v>
      </c>
      <c r="D92" s="170">
        <f>C92/C97</f>
        <v>2.2994804355893014E-2</v>
      </c>
      <c r="E92" s="61"/>
      <c r="F92" s="61"/>
      <c r="G92" s="67"/>
    </row>
    <row r="93" spans="1:7" ht="12" customHeight="1" x14ac:dyDescent="0.3">
      <c r="A93" s="70"/>
      <c r="B93" s="83" t="s">
        <v>66</v>
      </c>
      <c r="C93" s="63">
        <f>G45</f>
        <v>1082400</v>
      </c>
      <c r="D93" s="170">
        <f>C93/C97</f>
        <v>0.13827542352677</v>
      </c>
      <c r="E93" s="61"/>
      <c r="F93" s="61"/>
      <c r="G93" s="67"/>
    </row>
    <row r="94" spans="1:7" ht="12" customHeight="1" x14ac:dyDescent="0.3">
      <c r="A94" s="70"/>
      <c r="B94" s="83" t="s">
        <v>34</v>
      </c>
      <c r="C94" s="63">
        <v>3479135</v>
      </c>
      <c r="D94" s="170">
        <f>C94/C97</f>
        <v>0.44445571473744355</v>
      </c>
      <c r="E94" s="61"/>
      <c r="F94" s="61"/>
      <c r="G94" s="67"/>
    </row>
    <row r="95" spans="1:7" ht="12" customHeight="1" x14ac:dyDescent="0.3">
      <c r="A95" s="70"/>
      <c r="B95" s="83" t="s">
        <v>67</v>
      </c>
      <c r="C95" s="64">
        <f>G72</f>
        <v>1041600</v>
      </c>
      <c r="D95" s="170">
        <f>C95/C97</f>
        <v>0.13306326787276757</v>
      </c>
      <c r="E95" s="66"/>
      <c r="F95" s="66"/>
      <c r="G95" s="67"/>
    </row>
    <row r="96" spans="1:7" ht="12" customHeight="1" x14ac:dyDescent="0.3">
      <c r="A96" s="70"/>
      <c r="B96" s="83" t="s">
        <v>68</v>
      </c>
      <c r="C96" s="64">
        <f>G75</f>
        <v>419720.25</v>
      </c>
      <c r="D96" s="170">
        <f>C96/C97</f>
        <v>5.3618805738647246E-2</v>
      </c>
      <c r="E96" s="66"/>
      <c r="F96" s="66"/>
      <c r="G96" s="67"/>
    </row>
    <row r="97" spans="1:7" ht="12.75" customHeight="1" thickBot="1" x14ac:dyDescent="0.35">
      <c r="A97" s="70"/>
      <c r="B97" s="84" t="s">
        <v>69</v>
      </c>
      <c r="C97" s="85">
        <f>SUM(C91:C96)</f>
        <v>7827855.25</v>
      </c>
      <c r="D97" s="170">
        <f>SUM(D91:D96)</f>
        <v>1</v>
      </c>
      <c r="E97" s="66"/>
      <c r="F97" s="66"/>
      <c r="G97" s="67"/>
    </row>
    <row r="98" spans="1:7" ht="12" customHeight="1" x14ac:dyDescent="0.3">
      <c r="A98" s="70"/>
      <c r="B98" s="79"/>
      <c r="C98" s="72"/>
      <c r="D98" s="72"/>
      <c r="E98" s="72"/>
      <c r="F98" s="72"/>
      <c r="G98" s="67"/>
    </row>
    <row r="99" spans="1:7" ht="12.75" customHeight="1" x14ac:dyDescent="0.3">
      <c r="A99" s="70"/>
      <c r="B99" s="80"/>
      <c r="C99" s="72"/>
      <c r="D99" s="72"/>
      <c r="E99" s="72"/>
      <c r="F99" s="72"/>
      <c r="G99" s="67"/>
    </row>
    <row r="100" spans="1:7" ht="12" customHeight="1" thickBot="1" x14ac:dyDescent="0.35">
      <c r="A100" s="60"/>
      <c r="B100" s="98"/>
      <c r="C100" s="99" t="s">
        <v>105</v>
      </c>
      <c r="D100" s="100"/>
      <c r="E100" s="101"/>
      <c r="F100" s="65"/>
      <c r="G100" s="67"/>
    </row>
    <row r="101" spans="1:7" ht="12" customHeight="1" thickBot="1" x14ac:dyDescent="0.35">
      <c r="A101" s="70"/>
      <c r="B101" s="164" t="s">
        <v>129</v>
      </c>
      <c r="C101" s="147" t="s">
        <v>128</v>
      </c>
      <c r="D101" s="148" t="s">
        <v>126</v>
      </c>
      <c r="E101" s="149" t="s">
        <v>127</v>
      </c>
      <c r="F101" s="97"/>
      <c r="G101" s="68"/>
    </row>
    <row r="102" spans="1:7" ht="12" customHeight="1" x14ac:dyDescent="0.3">
      <c r="A102" s="70"/>
      <c r="B102" s="158" t="s">
        <v>104</v>
      </c>
      <c r="C102" s="159">
        <v>15000</v>
      </c>
      <c r="D102" s="159">
        <v>26000</v>
      </c>
      <c r="E102" s="160">
        <v>30000</v>
      </c>
      <c r="F102" s="97"/>
      <c r="G102" s="68"/>
    </row>
    <row r="103" spans="1:7" ht="12.75" customHeight="1" thickBot="1" x14ac:dyDescent="0.35">
      <c r="A103" s="70"/>
      <c r="B103" s="161" t="s">
        <v>105</v>
      </c>
      <c r="C103" s="162">
        <f>C97/C102</f>
        <v>521.85701666666671</v>
      </c>
      <c r="D103" s="162">
        <f>C97/D102</f>
        <v>301.07135576923076</v>
      </c>
      <c r="E103" s="163">
        <f>C97/E102</f>
        <v>260.92850833333335</v>
      </c>
      <c r="F103" s="97"/>
      <c r="G103" s="68"/>
    </row>
    <row r="104" spans="1:7" ht="15.6" customHeight="1" x14ac:dyDescent="0.3">
      <c r="A104" s="70"/>
      <c r="B104" s="88" t="s">
        <v>70</v>
      </c>
      <c r="C104" s="69"/>
      <c r="D104" s="69"/>
      <c r="E104" s="69"/>
      <c r="F104" s="69"/>
      <c r="G104" s="69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77BC68-3103-47C2-A710-7C1ED9B5C3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947036-6273-421C-8ADC-EA0D82E11804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1030f0af-99cb-42f1-88fc-acec73331192"/>
    <ds:schemaRef ds:uri="c5dbce2d-49dc-4afe-a5b0-d7fb7a90116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62BCA07-1354-4AEA-937E-A17F96A68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CUARESMERA O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2023-03-31T18:47:00Z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