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PAPA CUARESMERA" sheetId="1" r:id="rId1"/>
  </sheets>
  <definedNames>
    <definedName name="_xlnm.Print_Area" localSheetId="0">'PAPA CUARESMERA'!$A$2:$G$73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30" i="1"/>
  <c r="G22" i="1" l="1"/>
  <c r="G23" i="1"/>
  <c r="G24" i="1"/>
  <c r="G25" i="1"/>
  <c r="G21" i="1"/>
  <c r="G12" i="1"/>
  <c r="G26" i="1" l="1"/>
  <c r="G61" i="1"/>
  <c r="G60" i="1"/>
  <c r="G58" i="1"/>
  <c r="G56" i="1"/>
  <c r="G54" i="1"/>
  <c r="G53" i="1"/>
  <c r="G51" i="1"/>
  <c r="G50" i="1"/>
  <c r="G49" i="1"/>
  <c r="G48" i="1"/>
  <c r="G46" i="1"/>
  <c r="G62" i="1" l="1"/>
  <c r="G40" i="1"/>
  <c r="G39" i="1"/>
  <c r="G38" i="1"/>
  <c r="G37" i="1"/>
  <c r="G36" i="1"/>
  <c r="G35" i="1"/>
  <c r="G41" i="1" l="1"/>
  <c r="C89" i="1" s="1"/>
  <c r="G72" i="1"/>
  <c r="G67" i="1"/>
  <c r="C91" i="1" s="1"/>
  <c r="C90" i="1" l="1"/>
  <c r="C87" i="1" l="1"/>
  <c r="G31" i="1"/>
  <c r="G69" i="1" s="1"/>
  <c r="G70" i="1" l="1"/>
  <c r="G71" i="1" l="1"/>
  <c r="G73" i="1" s="1"/>
  <c r="C92" i="1"/>
  <c r="C98" i="1" l="1"/>
  <c r="C93" i="1"/>
  <c r="D92" i="1" s="1"/>
  <c r="D98" i="1"/>
  <c r="E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<sst xmlns="http://schemas.openxmlformats.org/spreadsheetml/2006/main" count="167" uniqueCount="117">
  <si>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</si>
  <si>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</si>
  <si>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</si>
  <si>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</si>
  <si>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</si>
  <si>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</si>
  <si>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</si>
  <si>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</si>
  <si>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</si>
  <si>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</si>
  <si>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</si>
  <si>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</si>
  <si>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</si>
  <si>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</si>
  <si>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</si>
  <si>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</si>
  <si>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</si>
  <si>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</si>
  <si>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</si>
  <si>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</si>
  <si>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</si>
  <si>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</si>
  <si>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</si>
  <si>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</si>
  <si>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</si>
  <si>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</si>
  <si>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</si>
  <si>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</si>
  <si>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</si>
  <si>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</si>
  <si>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</si>
  <si>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</si>
  <si>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</si>
  <si>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</si>
  <si>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</si>
  <si>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</si>
  <si>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</si>
  <si>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</si>
  <si>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</si>
  <si>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</si>
  <si>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</si>
  <si>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</si>
  <si>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</si>
  <si>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</si>
  <si>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</si>
  <si>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</si>
  <si>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</si>
  <si>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</si>
  <si>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</si>
  <si>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</si>
  <si>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</si>
  <si>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</si>
  <si>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</si>
  <si>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</si>
  <si>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</si>
  <si>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</si>
  <si>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</si>
  <si>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</si>
  <si>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</si>
  <si>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</si>
  <si>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</si>
  <si>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</si>
  <si>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</si>
  <si>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</si>
  <si>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Enero</t>
  </si>
  <si>
    <t>FUNGICIDAS</t>
  </si>
  <si>
    <t>Bravo 720</t>
  </si>
  <si>
    <t>PRECIO ESPERADO ($/KG)</t>
  </si>
  <si>
    <t>PLANTAS O SEMILLAS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</si>
  <si>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</si>
  <si>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</si>
  <si>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</si>
  <si>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</si>
  <si>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</si>
  <si>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RENDIMIENTO (Kg/Há.)</t>
  </si>
  <si>
    <t>Medio</t>
  </si>
  <si>
    <t>Lib. B. O'Higgins</t>
  </si>
  <si>
    <t>Mercado interno</t>
  </si>
  <si>
    <t>Aplicaciónes de Foliares (3)</t>
  </si>
  <si>
    <t>Riego</t>
  </si>
  <si>
    <t>Cosecha y Ensacado</t>
  </si>
  <si>
    <t>Carga</t>
  </si>
  <si>
    <t>Aplicación de herbicida</t>
  </si>
  <si>
    <t>septiembre</t>
  </si>
  <si>
    <t>Rastraje (2)</t>
  </si>
  <si>
    <t>Siembra mecanizada</t>
  </si>
  <si>
    <t>Aporca</t>
  </si>
  <si>
    <t>Acarreo</t>
  </si>
  <si>
    <t>Semilla papa x 25kg</t>
  </si>
  <si>
    <t>Sacos</t>
  </si>
  <si>
    <t>Mezcla papera</t>
  </si>
  <si>
    <t>Kg</t>
  </si>
  <si>
    <t>Urea</t>
  </si>
  <si>
    <t>Lt</t>
  </si>
  <si>
    <t>Amistar Top</t>
  </si>
  <si>
    <t>Karate Zeon.</t>
  </si>
  <si>
    <t>Sacos Paperos</t>
  </si>
  <si>
    <t>7.Semilla corriente.</t>
  </si>
  <si>
    <t>PAPA CUARESMERA</t>
  </si>
  <si>
    <t>Pukará</t>
  </si>
  <si>
    <t>Las Cabras-Peumo</t>
  </si>
  <si>
    <t>May - Sep</t>
  </si>
  <si>
    <t>Abril</t>
  </si>
  <si>
    <t>Sequía, lluvias</t>
  </si>
  <si>
    <t>Febrero</t>
  </si>
  <si>
    <t>Empastillado</t>
  </si>
  <si>
    <t>Enero-Marzo</t>
  </si>
  <si>
    <t>abril</t>
  </si>
  <si>
    <t>Terrasorb Foliar</t>
  </si>
  <si>
    <t>kelpak</t>
  </si>
  <si>
    <t>febrero</t>
  </si>
  <si>
    <t>Marzo</t>
  </si>
  <si>
    <t>Acido Giberelico</t>
  </si>
  <si>
    <t>un</t>
  </si>
  <si>
    <t>Bectra</t>
  </si>
  <si>
    <t>01/01/2023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</si>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</sst>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5" applyFont="0" applyFill="0" applyBorder="0" applyAlignment="0" applyProtection="0"/>
    <xf numFmtId="41" fontId="17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2" fillId="7" borderId="15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8" borderId="26" xfId="0" applyNumberFormat="1" applyFont="1" applyFill="1" applyBorder="1" applyAlignment="1">
      <alignment vertical="center"/>
    </xf>
    <xf numFmtId="49" fontId="12" fillId="8" borderId="27" xfId="0" applyNumberFormat="1" applyFont="1" applyFill="1" applyBorder="1" applyAlignment="1"/>
    <xf numFmtId="49" fontId="10" fillId="2" borderId="28" xfId="0" applyNumberFormat="1" applyFont="1" applyFill="1" applyBorder="1" applyAlignment="1">
      <alignment vertical="center"/>
    </xf>
    <xf numFmtId="9" fontId="12" fillId="2" borderId="29" xfId="0" applyNumberFormat="1" applyFont="1" applyFill="1" applyBorder="1" applyAlignment="1"/>
    <xf numFmtId="49" fontId="10" fillId="8" borderId="30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vertical="center"/>
    </xf>
    <xf numFmtId="9" fontId="10" fillId="8" borderId="32" xfId="0" applyNumberFormat="1" applyFont="1" applyFill="1" applyBorder="1" applyAlignment="1">
      <alignment vertical="center"/>
    </xf>
    <xf numFmtId="0" fontId="12" fillId="9" borderId="35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2" fillId="2" borderId="37" xfId="0" applyFont="1" applyFill="1" applyBorder="1" applyAlignment="1"/>
    <xf numFmtId="0" fontId="12" fillId="2" borderId="38" xfId="0" applyFont="1" applyFill="1" applyBorder="1" applyAlignment="1"/>
    <xf numFmtId="49" fontId="12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0" fontId="10" fillId="7" borderId="15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49" fontId="15" fillId="9" borderId="15" xfId="0" applyNumberFormat="1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44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165" fontId="10" fillId="8" borderId="31" xfId="0" applyNumberFormat="1" applyFont="1" applyFill="1" applyBorder="1" applyAlignment="1">
      <alignment horizontal="center" vertical="center"/>
    </xf>
    <xf numFmtId="165" fontId="10" fillId="8" borderId="32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/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52" xfId="0" applyFont="1" applyFill="1" applyBorder="1"/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0" fontId="3" fillId="0" borderId="51" xfId="0" applyFont="1" applyBorder="1" applyAlignment="1">
      <alignment horizontal="right" vertical="center" wrapText="1"/>
    </xf>
    <xf numFmtId="0" fontId="2" fillId="2" borderId="54" xfId="0" applyFont="1" applyFill="1" applyBorder="1" applyAlignment="1">
      <alignment wrapText="1"/>
    </xf>
    <xf numFmtId="14" fontId="2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/>
    </xf>
    <xf numFmtId="41" fontId="10" fillId="8" borderId="46" xfId="2" applyFont="1" applyFill="1" applyBorder="1" applyAlignment="1">
      <alignment vertical="center"/>
    </xf>
    <xf numFmtId="41" fontId="10" fillId="8" borderId="47" xfId="2" applyFont="1" applyFill="1" applyBorder="1" applyAlignment="1">
      <alignment vertical="center"/>
    </xf>
    <xf numFmtId="49" fontId="15" fillId="9" borderId="33" xfId="0" applyNumberFormat="1" applyFont="1" applyFill="1" applyBorder="1" applyAlignment="1">
      <alignment vertical="center"/>
    </xf>
    <xf numFmtId="0" fontId="10" fillId="9" borderId="3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B69" zoomScale="118" zoomScaleNormal="118" workbookViewId="0">
      <selection activeCell="G91" sqref="G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75"/>
      <c r="D8" s="2"/>
      <c r="E8" s="4"/>
      <c r="F8" s="4"/>
      <c r="G8" s="4"/>
    </row>
    <row r="9" spans="1:255" s="82" customFormat="1" ht="12" customHeight="1" x14ac:dyDescent="0.25">
      <c r="A9" s="76"/>
      <c r="B9" s="77" t="s">
        <v>0</v>
      </c>
      <c r="C9" s="78" t="s">
        <v>98</v>
      </c>
      <c r="D9" s="79"/>
      <c r="E9" s="117" t="s">
        <v>74</v>
      </c>
      <c r="F9" s="118"/>
      <c r="G9" s="80">
        <v>20000</v>
      </c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</row>
    <row r="10" spans="1:255" s="82" customFormat="1" ht="25.5" customHeight="1" x14ac:dyDescent="0.25">
      <c r="A10" s="76"/>
      <c r="B10" s="83" t="s">
        <v>1</v>
      </c>
      <c r="C10" s="84" t="s">
        <v>99</v>
      </c>
      <c r="D10" s="79"/>
      <c r="E10" s="115" t="s">
        <v>2</v>
      </c>
      <c r="F10" s="116"/>
      <c r="G10" s="85" t="s">
        <v>101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</row>
    <row r="11" spans="1:255" s="82" customFormat="1" ht="18" customHeight="1" x14ac:dyDescent="0.25">
      <c r="A11" s="76"/>
      <c r="B11" s="83" t="s">
        <v>57</v>
      </c>
      <c r="C11" s="86" t="s">
        <v>75</v>
      </c>
      <c r="D11" s="79"/>
      <c r="E11" s="115" t="s">
        <v>67</v>
      </c>
      <c r="F11" s="116"/>
      <c r="G11" s="87">
        <v>310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</row>
    <row r="12" spans="1:255" s="82" customFormat="1" ht="11.25" customHeight="1" x14ac:dyDescent="0.25">
      <c r="A12" s="76"/>
      <c r="B12" s="83" t="s">
        <v>58</v>
      </c>
      <c r="C12" s="86" t="s">
        <v>76</v>
      </c>
      <c r="D12" s="79"/>
      <c r="E12" s="123" t="s">
        <v>3</v>
      </c>
      <c r="F12" s="124"/>
      <c r="G12" s="88">
        <f>+G11*G9</f>
        <v>6200000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</row>
    <row r="13" spans="1:255" s="82" customFormat="1" ht="11.25" customHeight="1" x14ac:dyDescent="0.25">
      <c r="A13" s="76"/>
      <c r="B13" s="83" t="s">
        <v>59</v>
      </c>
      <c r="C13" s="86" t="s">
        <v>60</v>
      </c>
      <c r="D13" s="79"/>
      <c r="E13" s="115" t="s">
        <v>4</v>
      </c>
      <c r="F13" s="116"/>
      <c r="G13" s="89" t="s">
        <v>77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</row>
    <row r="14" spans="1:255" s="82" customFormat="1" ht="15" x14ac:dyDescent="0.25">
      <c r="A14" s="76"/>
      <c r="B14" s="83" t="s">
        <v>5</v>
      </c>
      <c r="C14" s="84" t="s">
        <v>100</v>
      </c>
      <c r="D14" s="79"/>
      <c r="E14" s="115" t="s">
        <v>6</v>
      </c>
      <c r="F14" s="116"/>
      <c r="G14" s="90" t="s">
        <v>102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pans="1:255" s="82" customFormat="1" ht="25.5" customHeight="1" x14ac:dyDescent="0.25">
      <c r="A15" s="76"/>
      <c r="B15" s="83" t="s">
        <v>7</v>
      </c>
      <c r="C15" s="91" t="s">
        <v>115</v>
      </c>
      <c r="D15" s="79"/>
      <c r="E15" s="119" t="s">
        <v>8</v>
      </c>
      <c r="F15" s="120"/>
      <c r="G15" s="92" t="s">
        <v>103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</row>
    <row r="16" spans="1:255" ht="12" customHeight="1" x14ac:dyDescent="0.25">
      <c r="A16" s="2"/>
      <c r="B16" s="93"/>
      <c r="C16" s="94"/>
      <c r="D16" s="6"/>
      <c r="E16" s="7"/>
      <c r="F16" s="7"/>
      <c r="G16" s="95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8"/>
      <c r="B17" s="121" t="s">
        <v>9</v>
      </c>
      <c r="C17" s="122"/>
      <c r="D17" s="122"/>
      <c r="E17" s="122"/>
      <c r="F17" s="122"/>
      <c r="G17" s="12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9"/>
      <c r="C18" s="10"/>
      <c r="D18" s="10"/>
      <c r="E18" s="10"/>
      <c r="F18" s="11"/>
      <c r="G18" s="96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7" t="s">
        <v>10</v>
      </c>
      <c r="C19" s="98"/>
      <c r="D19" s="99"/>
      <c r="E19" s="99"/>
      <c r="F19" s="100"/>
      <c r="G19" s="101"/>
    </row>
    <row r="20" spans="1:255" ht="24" customHeight="1" x14ac:dyDescent="0.25">
      <c r="A20" s="5"/>
      <c r="B20" s="102" t="s">
        <v>11</v>
      </c>
      <c r="C20" s="103" t="s">
        <v>12</v>
      </c>
      <c r="D20" s="103" t="s">
        <v>13</v>
      </c>
      <c r="E20" s="102" t="s">
        <v>14</v>
      </c>
      <c r="F20" s="103" t="s">
        <v>15</v>
      </c>
      <c r="G20" s="102" t="s">
        <v>16</v>
      </c>
    </row>
    <row r="21" spans="1:255" s="82" customFormat="1" ht="12" customHeight="1" x14ac:dyDescent="0.25">
      <c r="A21" s="76"/>
      <c r="B21" s="104" t="s">
        <v>78</v>
      </c>
      <c r="C21" s="105" t="s">
        <v>17</v>
      </c>
      <c r="D21" s="105">
        <v>3</v>
      </c>
      <c r="E21" s="105" t="s">
        <v>104</v>
      </c>
      <c r="F21" s="106">
        <v>23000</v>
      </c>
      <c r="G21" s="107">
        <f>+F21*D21</f>
        <v>69000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</row>
    <row r="22" spans="1:255" s="82" customFormat="1" ht="12" customHeight="1" x14ac:dyDescent="0.25">
      <c r="A22" s="76"/>
      <c r="B22" s="104" t="s">
        <v>105</v>
      </c>
      <c r="C22" s="105" t="s">
        <v>17</v>
      </c>
      <c r="D22" s="105">
        <v>2</v>
      </c>
      <c r="E22" s="105" t="s">
        <v>64</v>
      </c>
      <c r="F22" s="106">
        <v>23000</v>
      </c>
      <c r="G22" s="107">
        <f t="shared" ref="G22:G25" si="0">+F22*D22</f>
        <v>46000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</row>
    <row r="23" spans="1:255" s="82" customFormat="1" ht="12" customHeight="1" x14ac:dyDescent="0.25">
      <c r="A23" s="76"/>
      <c r="B23" s="104" t="s">
        <v>79</v>
      </c>
      <c r="C23" s="105" t="s">
        <v>17</v>
      </c>
      <c r="D23" s="105">
        <v>6</v>
      </c>
      <c r="E23" s="105" t="s">
        <v>106</v>
      </c>
      <c r="F23" s="106">
        <v>23000</v>
      </c>
      <c r="G23" s="107">
        <f t="shared" si="0"/>
        <v>138000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</row>
    <row r="24" spans="1:255" s="82" customFormat="1" ht="12" customHeight="1" x14ac:dyDescent="0.25">
      <c r="A24" s="76"/>
      <c r="B24" s="104" t="s">
        <v>80</v>
      </c>
      <c r="C24" s="105" t="s">
        <v>17</v>
      </c>
      <c r="D24" s="105">
        <v>22</v>
      </c>
      <c r="E24" s="105" t="s">
        <v>107</v>
      </c>
      <c r="F24" s="106">
        <v>45000</v>
      </c>
      <c r="G24" s="107">
        <f t="shared" si="0"/>
        <v>990000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</row>
    <row r="25" spans="1:255" s="82" customFormat="1" ht="12" customHeight="1" x14ac:dyDescent="0.25">
      <c r="A25" s="76"/>
      <c r="B25" s="104" t="s">
        <v>81</v>
      </c>
      <c r="C25" s="105" t="s">
        <v>17</v>
      </c>
      <c r="D25" s="105">
        <v>4</v>
      </c>
      <c r="E25" s="105" t="s">
        <v>107</v>
      </c>
      <c r="F25" s="106">
        <v>23000</v>
      </c>
      <c r="G25" s="107">
        <f t="shared" si="0"/>
        <v>92000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</row>
    <row r="26" spans="1:255" ht="11.25" customHeight="1" x14ac:dyDescent="0.25">
      <c r="B26" s="15" t="s">
        <v>18</v>
      </c>
      <c r="C26" s="16"/>
      <c r="D26" s="16"/>
      <c r="E26" s="16"/>
      <c r="F26" s="17"/>
      <c r="G26" s="18">
        <f>SUM(G21:G25)</f>
        <v>1335000</v>
      </c>
    </row>
    <row r="27" spans="1:255" ht="15.75" customHeight="1" x14ac:dyDescent="0.25">
      <c r="A27" s="5"/>
      <c r="B27" s="12"/>
      <c r="C27" s="13"/>
      <c r="D27" s="13"/>
      <c r="E27" s="13"/>
      <c r="F27" s="14"/>
      <c r="G27" s="14"/>
      <c r="K27" s="72"/>
    </row>
    <row r="28" spans="1:255" ht="12" customHeight="1" x14ac:dyDescent="0.25">
      <c r="A28" s="5"/>
      <c r="B28" s="97" t="s">
        <v>19</v>
      </c>
      <c r="C28" s="98"/>
      <c r="D28" s="99"/>
      <c r="E28" s="99"/>
      <c r="F28" s="100"/>
      <c r="G28" s="101"/>
    </row>
    <row r="29" spans="1:255" ht="24" customHeight="1" x14ac:dyDescent="0.25">
      <c r="A29" s="5"/>
      <c r="B29" s="102" t="s">
        <v>11</v>
      </c>
      <c r="C29" s="103" t="s">
        <v>12</v>
      </c>
      <c r="D29" s="103" t="s">
        <v>13</v>
      </c>
      <c r="E29" s="102" t="s">
        <v>14</v>
      </c>
      <c r="F29" s="103" t="s">
        <v>15</v>
      </c>
      <c r="G29" s="102" t="s">
        <v>16</v>
      </c>
    </row>
    <row r="30" spans="1:255" s="82" customFormat="1" ht="12" customHeight="1" x14ac:dyDescent="0.25">
      <c r="A30" s="76"/>
      <c r="B30" s="104"/>
      <c r="C30" s="105"/>
      <c r="D30" s="105"/>
      <c r="E30" s="105"/>
      <c r="F30" s="106"/>
      <c r="G30" s="107">
        <f>+D30*F30</f>
        <v>0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</row>
    <row r="31" spans="1:255" ht="11.25" customHeight="1" x14ac:dyDescent="0.25">
      <c r="B31" s="15" t="s">
        <v>20</v>
      </c>
      <c r="C31" s="16"/>
      <c r="D31" s="16"/>
      <c r="E31" s="16"/>
      <c r="F31" s="17"/>
      <c r="G31" s="18">
        <f>SUM(G30)</f>
        <v>0</v>
      </c>
    </row>
    <row r="32" spans="1:255" ht="15.75" customHeight="1" x14ac:dyDescent="0.25">
      <c r="A32" s="5"/>
      <c r="B32" s="12"/>
      <c r="C32" s="13"/>
      <c r="D32" s="13"/>
      <c r="E32" s="13"/>
      <c r="F32" s="14"/>
      <c r="G32" s="14"/>
      <c r="K32" s="72"/>
    </row>
    <row r="33" spans="1:255" ht="12" customHeight="1" x14ac:dyDescent="0.25">
      <c r="A33" s="5"/>
      <c r="B33" s="97" t="s">
        <v>21</v>
      </c>
      <c r="C33" s="98"/>
      <c r="D33" s="99"/>
      <c r="E33" s="99"/>
      <c r="F33" s="100"/>
      <c r="G33" s="101"/>
    </row>
    <row r="34" spans="1:255" ht="24" customHeight="1" x14ac:dyDescent="0.25">
      <c r="A34" s="5"/>
      <c r="B34" s="102" t="s">
        <v>11</v>
      </c>
      <c r="C34" s="103" t="s">
        <v>12</v>
      </c>
      <c r="D34" s="103" t="s">
        <v>13</v>
      </c>
      <c r="E34" s="102" t="s">
        <v>14</v>
      </c>
      <c r="F34" s="103" t="s">
        <v>15</v>
      </c>
      <c r="G34" s="102" t="s">
        <v>16</v>
      </c>
    </row>
    <row r="35" spans="1:255" s="82" customFormat="1" ht="12" customHeight="1" x14ac:dyDescent="0.25">
      <c r="A35" s="76"/>
      <c r="B35" s="104" t="s">
        <v>82</v>
      </c>
      <c r="C35" s="105" t="s">
        <v>22</v>
      </c>
      <c r="D35" s="105">
        <v>0.06</v>
      </c>
      <c r="E35" s="105" t="s">
        <v>83</v>
      </c>
      <c r="F35" s="106">
        <v>407151</v>
      </c>
      <c r="G35" s="107">
        <f>F35*D35</f>
        <v>24429.059999999998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</row>
    <row r="36" spans="1:255" s="82" customFormat="1" ht="12" customHeight="1" x14ac:dyDescent="0.25">
      <c r="A36" s="76"/>
      <c r="B36" s="104" t="s">
        <v>23</v>
      </c>
      <c r="C36" s="105" t="s">
        <v>22</v>
      </c>
      <c r="D36" s="105">
        <v>0.25</v>
      </c>
      <c r="E36" s="105" t="s">
        <v>69</v>
      </c>
      <c r="F36" s="106">
        <v>424116</v>
      </c>
      <c r="G36" s="107">
        <f t="shared" ref="G36:G40" si="1">F36*D36</f>
        <v>106029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</row>
    <row r="37" spans="1:255" s="82" customFormat="1" ht="12" customHeight="1" x14ac:dyDescent="0.25">
      <c r="A37" s="76"/>
      <c r="B37" s="104" t="s">
        <v>84</v>
      </c>
      <c r="C37" s="105" t="s">
        <v>22</v>
      </c>
      <c r="D37" s="105">
        <v>0.26</v>
      </c>
      <c r="E37" s="105" t="s">
        <v>69</v>
      </c>
      <c r="F37" s="106">
        <v>395841</v>
      </c>
      <c r="G37" s="107">
        <f t="shared" si="1"/>
        <v>102918.66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</row>
    <row r="38" spans="1:255" s="82" customFormat="1" ht="12" customHeight="1" x14ac:dyDescent="0.25">
      <c r="A38" s="76"/>
      <c r="B38" s="104" t="s">
        <v>85</v>
      </c>
      <c r="C38" s="105" t="s">
        <v>22</v>
      </c>
      <c r="D38" s="105">
        <v>0.17</v>
      </c>
      <c r="E38" s="105" t="s">
        <v>61</v>
      </c>
      <c r="F38" s="106">
        <v>494802</v>
      </c>
      <c r="G38" s="107">
        <f t="shared" si="1"/>
        <v>84116.340000000011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</row>
    <row r="39" spans="1:255" s="82" customFormat="1" ht="12" customHeight="1" x14ac:dyDescent="0.25">
      <c r="A39" s="76"/>
      <c r="B39" s="104" t="s">
        <v>86</v>
      </c>
      <c r="C39" s="105" t="s">
        <v>22</v>
      </c>
      <c r="D39" s="105">
        <v>0.2</v>
      </c>
      <c r="E39" s="105" t="s">
        <v>62</v>
      </c>
      <c r="F39" s="106">
        <v>494802</v>
      </c>
      <c r="G39" s="107">
        <f t="shared" si="1"/>
        <v>98960.400000000009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</row>
    <row r="40" spans="1:255" s="82" customFormat="1" ht="12" customHeight="1" x14ac:dyDescent="0.25">
      <c r="A40" s="76"/>
      <c r="B40" s="104" t="s">
        <v>87</v>
      </c>
      <c r="C40" s="105" t="s">
        <v>22</v>
      </c>
      <c r="D40" s="105">
        <v>1</v>
      </c>
      <c r="E40" s="105" t="s">
        <v>63</v>
      </c>
      <c r="F40" s="106">
        <v>95040</v>
      </c>
      <c r="G40" s="107">
        <f t="shared" si="1"/>
        <v>95040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</row>
    <row r="41" spans="1:255" ht="11.25" customHeight="1" x14ac:dyDescent="0.25">
      <c r="B41" s="15" t="s">
        <v>24</v>
      </c>
      <c r="C41" s="16"/>
      <c r="D41" s="16"/>
      <c r="E41" s="16"/>
      <c r="F41" s="17"/>
      <c r="G41" s="18">
        <f>SUM(G35:G40)</f>
        <v>511493.46</v>
      </c>
    </row>
    <row r="42" spans="1:255" ht="15.75" customHeight="1" x14ac:dyDescent="0.25">
      <c r="A42" s="5"/>
      <c r="B42" s="12"/>
      <c r="C42" s="13"/>
      <c r="D42" s="13"/>
      <c r="E42" s="13"/>
      <c r="F42" s="14"/>
      <c r="G42" s="14"/>
      <c r="K42" s="72"/>
    </row>
    <row r="43" spans="1:255" ht="12" customHeight="1" x14ac:dyDescent="0.25">
      <c r="A43" s="5"/>
      <c r="B43" s="97" t="s">
        <v>25</v>
      </c>
      <c r="C43" s="98"/>
      <c r="D43" s="99"/>
      <c r="E43" s="99"/>
      <c r="F43" s="100"/>
      <c r="G43" s="101"/>
    </row>
    <row r="44" spans="1:255" ht="24" customHeight="1" x14ac:dyDescent="0.25">
      <c r="A44" s="5"/>
      <c r="B44" s="102" t="s">
        <v>26</v>
      </c>
      <c r="C44" s="103" t="s">
        <v>27</v>
      </c>
      <c r="D44" s="103" t="s">
        <v>28</v>
      </c>
      <c r="E44" s="102" t="s">
        <v>14</v>
      </c>
      <c r="F44" s="103" t="s">
        <v>15</v>
      </c>
      <c r="G44" s="102" t="s">
        <v>16</v>
      </c>
    </row>
    <row r="45" spans="1:255" s="82" customFormat="1" ht="12" customHeight="1" x14ac:dyDescent="0.25">
      <c r="A45" s="76"/>
      <c r="B45" s="110" t="s">
        <v>68</v>
      </c>
      <c r="C45" s="105"/>
      <c r="D45" s="105"/>
      <c r="E45" s="105"/>
      <c r="F45" s="106"/>
      <c r="G45" s="107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</row>
    <row r="46" spans="1:255" s="82" customFormat="1" ht="12" customHeight="1" x14ac:dyDescent="0.25">
      <c r="A46" s="76"/>
      <c r="B46" s="104" t="s">
        <v>88</v>
      </c>
      <c r="C46" s="105" t="s">
        <v>89</v>
      </c>
      <c r="D46" s="105">
        <v>140</v>
      </c>
      <c r="E46" s="105" t="s">
        <v>64</v>
      </c>
      <c r="F46" s="106">
        <v>9000</v>
      </c>
      <c r="G46" s="107">
        <f>F46*D46</f>
        <v>1260000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</row>
    <row r="47" spans="1:255" s="82" customFormat="1" ht="12" customHeight="1" x14ac:dyDescent="0.25">
      <c r="A47" s="76"/>
      <c r="B47" s="110" t="s">
        <v>29</v>
      </c>
      <c r="C47" s="105"/>
      <c r="D47" s="105"/>
      <c r="E47" s="105"/>
      <c r="F47" s="106"/>
      <c r="G47" s="107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</row>
    <row r="48" spans="1:255" s="82" customFormat="1" ht="12" customHeight="1" x14ac:dyDescent="0.25">
      <c r="A48" s="76"/>
      <c r="B48" s="104" t="s">
        <v>90</v>
      </c>
      <c r="C48" s="105" t="s">
        <v>91</v>
      </c>
      <c r="D48" s="105">
        <v>300</v>
      </c>
      <c r="E48" s="105" t="s">
        <v>64</v>
      </c>
      <c r="F48" s="106">
        <v>1208</v>
      </c>
      <c r="G48" s="107">
        <f>F48*D48</f>
        <v>362400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</row>
    <row r="49" spans="1:255" s="82" customFormat="1" ht="12" customHeight="1" x14ac:dyDescent="0.25">
      <c r="A49" s="76"/>
      <c r="B49" s="104" t="s">
        <v>92</v>
      </c>
      <c r="C49" s="105" t="s">
        <v>91</v>
      </c>
      <c r="D49" s="105">
        <v>300</v>
      </c>
      <c r="E49" s="105" t="s">
        <v>104</v>
      </c>
      <c r="F49" s="106">
        <v>970</v>
      </c>
      <c r="G49" s="107">
        <f>F49*D49</f>
        <v>291000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</row>
    <row r="50" spans="1:255" s="82" customFormat="1" ht="12" customHeight="1" x14ac:dyDescent="0.25">
      <c r="A50" s="76"/>
      <c r="B50" s="104" t="s">
        <v>108</v>
      </c>
      <c r="C50" s="105" t="s">
        <v>93</v>
      </c>
      <c r="D50" s="105">
        <v>1</v>
      </c>
      <c r="E50" s="105" t="s">
        <v>104</v>
      </c>
      <c r="F50" s="106">
        <v>15589</v>
      </c>
      <c r="G50" s="107">
        <f>F50*D50</f>
        <v>15589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</row>
    <row r="51" spans="1:255" s="82" customFormat="1" ht="12" customHeight="1" x14ac:dyDescent="0.25">
      <c r="A51" s="76"/>
      <c r="B51" s="104" t="s">
        <v>109</v>
      </c>
      <c r="C51" s="105" t="s">
        <v>93</v>
      </c>
      <c r="D51" s="105">
        <v>2</v>
      </c>
      <c r="E51" s="105" t="s">
        <v>104</v>
      </c>
      <c r="F51" s="106">
        <v>18689</v>
      </c>
      <c r="G51" s="107">
        <f>F51*D51</f>
        <v>37378</v>
      </c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</row>
    <row r="52" spans="1:255" s="82" customFormat="1" ht="12" customHeight="1" x14ac:dyDescent="0.25">
      <c r="A52" s="76"/>
      <c r="B52" s="110" t="s">
        <v>65</v>
      </c>
      <c r="C52" s="105"/>
      <c r="D52" s="105"/>
      <c r="E52" s="105"/>
      <c r="F52" s="106"/>
      <c r="G52" s="107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1"/>
      <c r="GW52" s="81"/>
      <c r="GX52" s="81"/>
      <c r="GY52" s="81"/>
      <c r="GZ52" s="81"/>
      <c r="HA52" s="81"/>
      <c r="HB52" s="81"/>
      <c r="HC52" s="81"/>
      <c r="HD52" s="81"/>
      <c r="HE52" s="81"/>
      <c r="HF52" s="81"/>
      <c r="HG52" s="81"/>
      <c r="HH52" s="81"/>
      <c r="HI52" s="81"/>
      <c r="HJ52" s="81"/>
      <c r="HK52" s="81"/>
      <c r="HL52" s="81"/>
      <c r="HM52" s="81"/>
      <c r="HN52" s="81"/>
      <c r="HO52" s="81"/>
      <c r="HP52" s="81"/>
      <c r="HQ52" s="81"/>
      <c r="HR52" s="81"/>
      <c r="HS52" s="81"/>
      <c r="HT52" s="81"/>
      <c r="HU52" s="81"/>
      <c r="HV52" s="81"/>
      <c r="HW52" s="81"/>
      <c r="HX52" s="81"/>
      <c r="HY52" s="81"/>
      <c r="HZ52" s="81"/>
      <c r="IA52" s="81"/>
      <c r="IB52" s="81"/>
      <c r="IC52" s="81"/>
      <c r="ID52" s="81"/>
      <c r="IE52" s="81"/>
      <c r="IF52" s="81"/>
      <c r="IG52" s="81"/>
      <c r="IH52" s="81"/>
      <c r="II52" s="81"/>
      <c r="IJ52" s="81"/>
      <c r="IK52" s="81"/>
      <c r="IL52" s="81"/>
      <c r="IM52" s="81"/>
      <c r="IN52" s="81"/>
      <c r="IO52" s="81"/>
      <c r="IP52" s="81"/>
      <c r="IQ52" s="81"/>
      <c r="IR52" s="81"/>
      <c r="IS52" s="81"/>
      <c r="IT52" s="81"/>
      <c r="IU52" s="81"/>
    </row>
    <row r="53" spans="1:255" s="82" customFormat="1" ht="12" customHeight="1" x14ac:dyDescent="0.25">
      <c r="A53" s="76"/>
      <c r="B53" s="104" t="s">
        <v>94</v>
      </c>
      <c r="C53" s="105" t="s">
        <v>91</v>
      </c>
      <c r="D53" s="105">
        <v>1</v>
      </c>
      <c r="E53" s="105" t="s">
        <v>110</v>
      </c>
      <c r="F53" s="106">
        <v>101983</v>
      </c>
      <c r="G53" s="107">
        <f>F53*D53</f>
        <v>101983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  <c r="GT53" s="81"/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/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/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/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</row>
    <row r="54" spans="1:255" s="82" customFormat="1" ht="12" customHeight="1" x14ac:dyDescent="0.25">
      <c r="A54" s="76"/>
      <c r="B54" s="104" t="s">
        <v>66</v>
      </c>
      <c r="C54" s="105" t="s">
        <v>91</v>
      </c>
      <c r="D54" s="105">
        <v>1</v>
      </c>
      <c r="E54" s="105" t="s">
        <v>111</v>
      </c>
      <c r="F54" s="106">
        <v>16755</v>
      </c>
      <c r="G54" s="107">
        <f>F54*D54</f>
        <v>16755</v>
      </c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  <c r="GT54" s="81"/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/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/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/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</row>
    <row r="55" spans="1:255" s="82" customFormat="1" ht="12" customHeight="1" x14ac:dyDescent="0.25">
      <c r="A55" s="76"/>
      <c r="B55" s="110" t="s">
        <v>30</v>
      </c>
      <c r="C55" s="105"/>
      <c r="D55" s="105"/>
      <c r="E55" s="105"/>
      <c r="F55" s="106"/>
      <c r="G55" s="107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</row>
    <row r="56" spans="1:255" s="82" customFormat="1" ht="12" customHeight="1" x14ac:dyDescent="0.25">
      <c r="A56" s="76"/>
      <c r="B56" s="104" t="s">
        <v>114</v>
      </c>
      <c r="C56" s="105" t="s">
        <v>93</v>
      </c>
      <c r="D56" s="105">
        <v>0.7</v>
      </c>
      <c r="E56" s="105" t="s">
        <v>64</v>
      </c>
      <c r="F56" s="106">
        <v>49028</v>
      </c>
      <c r="G56" s="107">
        <f>F56*D56</f>
        <v>34319.599999999999</v>
      </c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</row>
    <row r="57" spans="1:255" s="82" customFormat="1" ht="12" customHeight="1" x14ac:dyDescent="0.25">
      <c r="A57" s="76"/>
      <c r="B57" s="110" t="s">
        <v>31</v>
      </c>
      <c r="C57" s="105"/>
      <c r="D57" s="105"/>
      <c r="E57" s="105"/>
      <c r="F57" s="106"/>
      <c r="G57" s="107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</row>
    <row r="58" spans="1:255" s="82" customFormat="1" ht="12" customHeight="1" x14ac:dyDescent="0.25">
      <c r="A58" s="76"/>
      <c r="B58" s="104" t="s">
        <v>95</v>
      </c>
      <c r="C58" s="105" t="s">
        <v>93</v>
      </c>
      <c r="D58" s="105">
        <v>1</v>
      </c>
      <c r="E58" s="105" t="s">
        <v>64</v>
      </c>
      <c r="F58" s="106">
        <v>41650</v>
      </c>
      <c r="G58" s="107">
        <f>F58*D58</f>
        <v>41650</v>
      </c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</row>
    <row r="59" spans="1:255" s="82" customFormat="1" ht="12" customHeight="1" x14ac:dyDescent="0.25">
      <c r="A59" s="76"/>
      <c r="B59" s="110" t="s">
        <v>33</v>
      </c>
      <c r="C59" s="105"/>
      <c r="D59" s="105"/>
      <c r="E59" s="105"/>
      <c r="F59" s="106"/>
      <c r="G59" s="107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</row>
    <row r="60" spans="1:255" s="82" customFormat="1" ht="12" customHeight="1" x14ac:dyDescent="0.25">
      <c r="A60" s="76"/>
      <c r="B60" s="104" t="s">
        <v>112</v>
      </c>
      <c r="C60" s="105" t="s">
        <v>113</v>
      </c>
      <c r="D60" s="105">
        <v>0.4</v>
      </c>
      <c r="E60" s="105" t="s">
        <v>64</v>
      </c>
      <c r="F60" s="106">
        <v>19480</v>
      </c>
      <c r="G60" s="107">
        <f>+F60*D60</f>
        <v>7792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  <c r="GT60" s="81"/>
      <c r="GU60" s="81"/>
      <c r="GV60" s="81"/>
      <c r="GW60" s="81"/>
      <c r="GX60" s="81"/>
      <c r="GY60" s="81"/>
      <c r="GZ60" s="81"/>
      <c r="HA60" s="81"/>
      <c r="HB60" s="81"/>
      <c r="HC60" s="81"/>
      <c r="HD60" s="81"/>
      <c r="HE60" s="81"/>
      <c r="HF60" s="81"/>
      <c r="HG60" s="81"/>
      <c r="HH60" s="81"/>
      <c r="HI60" s="81"/>
      <c r="HJ60" s="81"/>
      <c r="HK60" s="81"/>
      <c r="HL60" s="81"/>
      <c r="HM60" s="81"/>
      <c r="HN60" s="81"/>
      <c r="HO60" s="81"/>
      <c r="HP60" s="81"/>
      <c r="HQ60" s="81"/>
      <c r="HR60" s="81"/>
      <c r="HS60" s="81"/>
      <c r="HT60" s="81"/>
      <c r="HU60" s="81"/>
      <c r="HV60" s="81"/>
      <c r="HW60" s="81"/>
      <c r="HX60" s="81"/>
      <c r="HY60" s="81"/>
      <c r="HZ60" s="81"/>
      <c r="IA60" s="81"/>
      <c r="IB60" s="81"/>
      <c r="IC60" s="81"/>
      <c r="ID60" s="81"/>
      <c r="IE60" s="81"/>
      <c r="IF60" s="81"/>
      <c r="IG60" s="81"/>
      <c r="IH60" s="81"/>
      <c r="II60" s="81"/>
      <c r="IJ60" s="81"/>
      <c r="IK60" s="81"/>
      <c r="IL60" s="81"/>
      <c r="IM60" s="81"/>
      <c r="IN60" s="81"/>
      <c r="IO60" s="81"/>
      <c r="IP60" s="81"/>
      <c r="IQ60" s="81"/>
      <c r="IR60" s="81"/>
      <c r="IS60" s="81"/>
      <c r="IT60" s="81"/>
      <c r="IU60" s="81"/>
    </row>
    <row r="61" spans="1:255" s="82" customFormat="1" ht="12" customHeight="1" x14ac:dyDescent="0.25">
      <c r="A61" s="76"/>
      <c r="B61" s="104" t="s">
        <v>96</v>
      </c>
      <c r="C61" s="105" t="s">
        <v>12</v>
      </c>
      <c r="D61" s="105">
        <v>900</v>
      </c>
      <c r="E61" s="105" t="s">
        <v>102</v>
      </c>
      <c r="F61" s="106">
        <v>202</v>
      </c>
      <c r="G61" s="107">
        <f>+F61*D61</f>
        <v>181800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  <c r="IQ61" s="81"/>
      <c r="IR61" s="81"/>
      <c r="IS61" s="81"/>
      <c r="IT61" s="81"/>
      <c r="IU61" s="81"/>
    </row>
    <row r="62" spans="1:255" ht="11.25" customHeight="1" x14ac:dyDescent="0.25">
      <c r="B62" s="15" t="s">
        <v>32</v>
      </c>
      <c r="C62" s="16"/>
      <c r="D62" s="16"/>
      <c r="E62" s="16"/>
      <c r="F62" s="17"/>
      <c r="G62" s="18">
        <f>SUM(G45:G61)</f>
        <v>2350666.6</v>
      </c>
    </row>
    <row r="63" spans="1:255" ht="11.25" customHeight="1" x14ac:dyDescent="0.25">
      <c r="B63" s="12"/>
      <c r="C63" s="13"/>
      <c r="D63" s="13"/>
      <c r="E63" s="19"/>
      <c r="F63" s="14"/>
      <c r="G63" s="14"/>
    </row>
    <row r="64" spans="1:255" ht="12" customHeight="1" x14ac:dyDescent="0.25">
      <c r="A64" s="5"/>
      <c r="B64" s="97" t="s">
        <v>33</v>
      </c>
      <c r="C64" s="98"/>
      <c r="D64" s="99"/>
      <c r="E64" s="99"/>
      <c r="F64" s="100"/>
      <c r="G64" s="101"/>
    </row>
    <row r="65" spans="1:255" ht="24" customHeight="1" x14ac:dyDescent="0.25">
      <c r="A65" s="5"/>
      <c r="B65" s="102" t="s">
        <v>34</v>
      </c>
      <c r="C65" s="103" t="s">
        <v>27</v>
      </c>
      <c r="D65" s="103" t="s">
        <v>28</v>
      </c>
      <c r="E65" s="102" t="s">
        <v>14</v>
      </c>
      <c r="F65" s="103" t="s">
        <v>15</v>
      </c>
      <c r="G65" s="102" t="s">
        <v>16</v>
      </c>
    </row>
    <row r="66" spans="1:255" s="82" customFormat="1" ht="15" x14ac:dyDescent="0.25">
      <c r="A66" s="76"/>
      <c r="B66" s="108"/>
      <c r="C66" s="105"/>
      <c r="D66" s="105"/>
      <c r="E66" s="109"/>
      <c r="F66" s="106"/>
      <c r="G66" s="107">
        <f>+F66*D66</f>
        <v>0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ht="11.25" customHeight="1" x14ac:dyDescent="0.25">
      <c r="B67" s="15" t="s">
        <v>35</v>
      </c>
      <c r="C67" s="16"/>
      <c r="D67" s="16"/>
      <c r="E67" s="16"/>
      <c r="F67" s="17"/>
      <c r="G67" s="18">
        <f>SUM(G66:G66)</f>
        <v>0</v>
      </c>
    </row>
    <row r="68" spans="1:255" ht="11.25" customHeight="1" x14ac:dyDescent="0.25">
      <c r="B68" s="34"/>
      <c r="C68" s="34"/>
      <c r="D68" s="34"/>
      <c r="E68" s="34"/>
      <c r="F68" s="35"/>
      <c r="G68" s="35"/>
    </row>
    <row r="69" spans="1:255" ht="11.25" customHeight="1" x14ac:dyDescent="0.25">
      <c r="B69" s="36" t="s">
        <v>36</v>
      </c>
      <c r="C69" s="37"/>
      <c r="D69" s="37"/>
      <c r="E69" s="37"/>
      <c r="F69" s="37"/>
      <c r="G69" s="38">
        <f>G26+G31+G41+G62+G67</f>
        <v>4197160.0600000005</v>
      </c>
    </row>
    <row r="70" spans="1:255" ht="11.25" customHeight="1" x14ac:dyDescent="0.25">
      <c r="B70" s="39" t="s">
        <v>37</v>
      </c>
      <c r="C70" s="21"/>
      <c r="D70" s="21"/>
      <c r="E70" s="21"/>
      <c r="F70" s="21"/>
      <c r="G70" s="40">
        <f>G69*0.05</f>
        <v>209858.00300000003</v>
      </c>
    </row>
    <row r="71" spans="1:255" ht="11.25" customHeight="1" x14ac:dyDescent="0.25">
      <c r="B71" s="41" t="s">
        <v>38</v>
      </c>
      <c r="C71" s="20"/>
      <c r="D71" s="20"/>
      <c r="E71" s="20"/>
      <c r="F71" s="20"/>
      <c r="G71" s="42">
        <f>G70+G69</f>
        <v>4407018.063000001</v>
      </c>
    </row>
    <row r="72" spans="1:255" ht="11.25" customHeight="1" x14ac:dyDescent="0.25">
      <c r="B72" s="39" t="s">
        <v>39</v>
      </c>
      <c r="C72" s="21"/>
      <c r="D72" s="21"/>
      <c r="E72" s="21"/>
      <c r="F72" s="21"/>
      <c r="G72" s="40">
        <f>G12</f>
        <v>6200000</v>
      </c>
    </row>
    <row r="73" spans="1:255" ht="11.25" customHeight="1" x14ac:dyDescent="0.25">
      <c r="B73" s="43" t="s">
        <v>40</v>
      </c>
      <c r="C73" s="44"/>
      <c r="D73" s="44"/>
      <c r="E73" s="44"/>
      <c r="F73" s="44"/>
      <c r="G73" s="45">
        <f>G72-G71</f>
        <v>1792981.936999999</v>
      </c>
    </row>
    <row r="74" spans="1:255" ht="11.25" customHeight="1" x14ac:dyDescent="0.25">
      <c r="B74" s="32" t="s">
        <v>41</v>
      </c>
      <c r="C74" s="33"/>
      <c r="D74" s="33"/>
      <c r="E74" s="33"/>
      <c r="F74" s="33"/>
      <c r="G74" s="29"/>
    </row>
    <row r="75" spans="1:255" ht="11.25" customHeight="1" thickBot="1" x14ac:dyDescent="0.3">
      <c r="B75" s="46"/>
      <c r="C75" s="33"/>
      <c r="D75" s="33"/>
      <c r="E75" s="33"/>
      <c r="F75" s="33"/>
      <c r="G75" s="29"/>
    </row>
    <row r="76" spans="1:255" ht="11.25" customHeight="1" x14ac:dyDescent="0.25">
      <c r="B76" s="58" t="s">
        <v>42</v>
      </c>
      <c r="C76" s="59"/>
      <c r="D76" s="59"/>
      <c r="E76" s="59"/>
      <c r="F76" s="60"/>
      <c r="G76" s="29"/>
    </row>
    <row r="77" spans="1:255" ht="11.25" customHeight="1" x14ac:dyDescent="0.25">
      <c r="B77" s="61" t="s">
        <v>43</v>
      </c>
      <c r="C77" s="31"/>
      <c r="D77" s="31"/>
      <c r="E77" s="31"/>
      <c r="F77" s="62"/>
      <c r="G77" s="29"/>
    </row>
    <row r="78" spans="1:255" ht="11.25" customHeight="1" x14ac:dyDescent="0.25">
      <c r="B78" s="61" t="s">
        <v>70</v>
      </c>
      <c r="C78" s="31"/>
      <c r="D78" s="31"/>
      <c r="E78" s="31"/>
      <c r="F78" s="62"/>
      <c r="G78" s="29"/>
    </row>
    <row r="79" spans="1:255" ht="11.25" customHeight="1" x14ac:dyDescent="0.25">
      <c r="B79" s="61" t="s">
        <v>71</v>
      </c>
      <c r="C79" s="31"/>
      <c r="D79" s="31"/>
      <c r="E79" s="31"/>
      <c r="F79" s="62"/>
      <c r="G79" s="29"/>
    </row>
    <row r="80" spans="1:255" ht="11.25" customHeight="1" x14ac:dyDescent="0.25">
      <c r="B80" s="61" t="s">
        <v>44</v>
      </c>
      <c r="C80" s="31"/>
      <c r="D80" s="31"/>
      <c r="E80" s="31"/>
      <c r="F80" s="62"/>
      <c r="G80" s="29"/>
    </row>
    <row r="81" spans="2:7" ht="11.25" customHeight="1" x14ac:dyDescent="0.25">
      <c r="B81" s="61" t="s">
        <v>45</v>
      </c>
      <c r="C81" s="31"/>
      <c r="D81" s="31"/>
      <c r="E81" s="31"/>
      <c r="F81" s="62"/>
      <c r="G81" s="29"/>
    </row>
    <row r="82" spans="2:7" ht="11.25" customHeight="1" x14ac:dyDescent="0.25">
      <c r="B82" s="61" t="s">
        <v>46</v>
      </c>
      <c r="C82" s="31"/>
      <c r="D82" s="31"/>
      <c r="E82" s="31"/>
      <c r="F82" s="62"/>
      <c r="G82" s="29"/>
    </row>
    <row r="83" spans="2:7" ht="11.25" customHeight="1" thickBot="1" x14ac:dyDescent="0.3">
      <c r="B83" s="63" t="s">
        <v>97</v>
      </c>
      <c r="C83" s="64"/>
      <c r="D83" s="64"/>
      <c r="E83" s="64"/>
      <c r="F83" s="65"/>
      <c r="G83" s="29"/>
    </row>
    <row r="84" spans="2:7" ht="11.25" customHeight="1" x14ac:dyDescent="0.25">
      <c r="B84" s="56"/>
      <c r="C84" s="31"/>
      <c r="D84" s="31"/>
      <c r="E84" s="31"/>
      <c r="F84" s="31"/>
      <c r="G84" s="29"/>
    </row>
    <row r="85" spans="2:7" ht="11.25" customHeight="1" thickBot="1" x14ac:dyDescent="0.3">
      <c r="B85" s="113" t="s">
        <v>47</v>
      </c>
      <c r="C85" s="114"/>
      <c r="D85" s="55"/>
      <c r="E85" s="22"/>
      <c r="F85" s="22"/>
      <c r="G85" s="29"/>
    </row>
    <row r="86" spans="2:7" ht="11.25" customHeight="1" x14ac:dyDescent="0.25">
      <c r="B86" s="48" t="s">
        <v>34</v>
      </c>
      <c r="C86" s="23" t="s">
        <v>48</v>
      </c>
      <c r="D86" s="49" t="s">
        <v>49</v>
      </c>
      <c r="E86" s="22"/>
      <c r="F86" s="22"/>
      <c r="G86" s="29"/>
    </row>
    <row r="87" spans="2:7" ht="11.25" customHeight="1" x14ac:dyDescent="0.25">
      <c r="B87" s="50" t="s">
        <v>50</v>
      </c>
      <c r="C87" s="24">
        <f>+G26</f>
        <v>1335000</v>
      </c>
      <c r="D87" s="51">
        <f>(C87/C93)</f>
        <v>0.30292591972977345</v>
      </c>
      <c r="E87" s="22"/>
      <c r="F87" s="22"/>
      <c r="G87" s="29"/>
    </row>
    <row r="88" spans="2:7" ht="11.25" customHeight="1" x14ac:dyDescent="0.25">
      <c r="B88" s="50" t="s">
        <v>51</v>
      </c>
      <c r="C88" s="25">
        <v>0</v>
      </c>
      <c r="D88" s="51">
        <v>0</v>
      </c>
      <c r="E88" s="22"/>
      <c r="F88" s="22"/>
      <c r="G88" s="29"/>
    </row>
    <row r="89" spans="2:7" ht="11.25" customHeight="1" x14ac:dyDescent="0.25">
      <c r="B89" s="50" t="s">
        <v>52</v>
      </c>
      <c r="C89" s="24">
        <f>+G41</f>
        <v>511493.46</v>
      </c>
      <c r="D89" s="51">
        <f>(C89/C93)</f>
        <v>0.11606339086611543</v>
      </c>
      <c r="E89" s="22"/>
      <c r="F89" s="22"/>
      <c r="G89" s="29"/>
    </row>
    <row r="90" spans="2:7" ht="11.25" customHeight="1" x14ac:dyDescent="0.25">
      <c r="B90" s="50" t="s">
        <v>26</v>
      </c>
      <c r="C90" s="24">
        <f>+G62</f>
        <v>2350666.6</v>
      </c>
      <c r="D90" s="51">
        <f>(C90/C93)</f>
        <v>0.53339164178506326</v>
      </c>
      <c r="E90" s="22"/>
      <c r="F90" s="22"/>
      <c r="G90" s="29"/>
    </row>
    <row r="91" spans="2:7" ht="11.25" customHeight="1" x14ac:dyDescent="0.25">
      <c r="B91" s="50" t="s">
        <v>53</v>
      </c>
      <c r="C91" s="26">
        <f>+G67</f>
        <v>0</v>
      </c>
      <c r="D91" s="51">
        <f>(C91/C93)</f>
        <v>0</v>
      </c>
      <c r="E91" s="28"/>
      <c r="F91" s="28"/>
      <c r="G91" s="29"/>
    </row>
    <row r="92" spans="2:7" ht="11.25" customHeight="1" x14ac:dyDescent="0.25">
      <c r="B92" s="50" t="s">
        <v>54</v>
      </c>
      <c r="C92" s="26">
        <f>+G70</f>
        <v>209858.00300000003</v>
      </c>
      <c r="D92" s="51">
        <f>(C92/C93)</f>
        <v>4.7619047619047616E-2</v>
      </c>
      <c r="E92" s="28"/>
      <c r="F92" s="28"/>
      <c r="G92" s="29"/>
    </row>
    <row r="93" spans="2:7" ht="11.25" customHeight="1" thickBot="1" x14ac:dyDescent="0.3">
      <c r="B93" s="52" t="s">
        <v>55</v>
      </c>
      <c r="C93" s="53">
        <f>SUM(C87:C92)</f>
        <v>4407018.063000001</v>
      </c>
      <c r="D93" s="54">
        <f>SUM(D87:D92)</f>
        <v>0.99999999999999978</v>
      </c>
      <c r="E93" s="28"/>
      <c r="F93" s="28"/>
      <c r="G93" s="29"/>
    </row>
    <row r="94" spans="2:7" ht="11.25" customHeight="1" x14ac:dyDescent="0.25">
      <c r="B94" s="46"/>
      <c r="C94" s="33"/>
      <c r="D94" s="33"/>
      <c r="E94" s="33"/>
      <c r="F94" s="33"/>
      <c r="G94" s="29"/>
    </row>
    <row r="95" spans="2:7" ht="11.25" customHeight="1" x14ac:dyDescent="0.25">
      <c r="B95" s="47"/>
      <c r="C95" s="33"/>
      <c r="D95" s="33"/>
      <c r="E95" s="33"/>
      <c r="F95" s="33"/>
      <c r="G95" s="29"/>
    </row>
    <row r="96" spans="2:7" ht="11.25" customHeight="1" thickBot="1" x14ac:dyDescent="0.3">
      <c r="B96" s="67"/>
      <c r="C96" s="68" t="s">
        <v>116</v>
      </c>
      <c r="D96" s="69"/>
      <c r="E96" s="70"/>
      <c r="F96" s="27"/>
      <c r="G96" s="29"/>
    </row>
    <row r="97" spans="2:7" ht="11.25" customHeight="1" x14ac:dyDescent="0.25">
      <c r="B97" s="71" t="s">
        <v>72</v>
      </c>
      <c r="C97" s="111">
        <v>17000</v>
      </c>
      <c r="D97" s="111">
        <v>18000</v>
      </c>
      <c r="E97" s="112">
        <v>19000</v>
      </c>
      <c r="F97" s="66"/>
      <c r="G97" s="30"/>
    </row>
    <row r="98" spans="2:7" ht="11.25" customHeight="1" thickBot="1" x14ac:dyDescent="0.3">
      <c r="B98" s="52" t="s">
        <v>73</v>
      </c>
      <c r="C98" s="73">
        <f>(G71/C97)</f>
        <v>259.23635664705887</v>
      </c>
      <c r="D98" s="73">
        <f>(G71/D97)</f>
        <v>244.8343368333334</v>
      </c>
      <c r="E98" s="74">
        <f>(G71/E97)</f>
        <v>231.94831910526321</v>
      </c>
      <c r="F98" s="66"/>
      <c r="G98" s="30"/>
    </row>
    <row r="99" spans="2:7" ht="11.25" customHeight="1" x14ac:dyDescent="0.25">
      <c r="B99" s="57" t="s">
        <v>56</v>
      </c>
      <c r="C99" s="31"/>
      <c r="D99" s="31"/>
      <c r="E99" s="31"/>
      <c r="F99" s="31"/>
      <c r="G99" s="31"/>
    </row>
  </sheetData>
  <mergeCells count="9">
    <mergeCell ref="B85:C8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8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2022-01-19T13:07:19Z</cp:lastPrinted>
  <dcterms:created xsi:type="dcterms:W3CDTF">2020-11-27T12:49:26Z</dcterms:created>
  <dcterms:modified xsi:type="dcterms:W3CDTF">2023-02-06T18:02:36Z</dcterms:modified>
</cp:coreProperties>
</file>