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330"/>
  </bookViews>
  <sheets>
    <sheet name="PAPA CUARESMERA" sheetId="1" r:id="rId1"/>
  </sheets>
  <definedNames>
    <definedName name="_xlnm.Print_Area" localSheetId="0">'PAPA CUARESMERA'!$A$1:$G$101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62" i="1"/>
  <c r="G49" i="1"/>
  <c r="G29" i="1"/>
  <c r="G67" i="1" l="1"/>
  <c r="G61" i="1" l="1"/>
  <c r="G68" i="1"/>
  <c r="G66" i="1"/>
  <c r="G56" i="1" l="1"/>
  <c r="G40" i="1" l="1"/>
  <c r="C90" i="1" l="1"/>
  <c r="G55" i="1" l="1"/>
  <c r="G69" i="1"/>
  <c r="C93" i="1" s="1"/>
  <c r="G59" i="1" l="1"/>
  <c r="G58" i="1" l="1"/>
  <c r="G33" i="1" l="1"/>
  <c r="G34" i="1"/>
  <c r="G35" i="1"/>
  <c r="G36" i="1"/>
  <c r="G37" i="1"/>
  <c r="G38" i="1"/>
  <c r="G39" i="1"/>
  <c r="G41" i="1"/>
  <c r="G22" i="1"/>
  <c r="G23" i="1"/>
  <c r="G47" i="1" l="1"/>
  <c r="G54" i="1" l="1"/>
  <c r="G52" i="1"/>
  <c r="G50" i="1"/>
  <c r="G21" i="1"/>
  <c r="G12" i="1"/>
  <c r="C92" i="1" l="1"/>
  <c r="G74" i="1"/>
  <c r="G42" i="1"/>
  <c r="G24" i="1"/>
  <c r="C89" i="1" s="1"/>
  <c r="G72" i="1" l="1"/>
  <c r="C91" i="1"/>
  <c r="G73" i="1" l="1"/>
  <c r="C100" i="1" s="1"/>
  <c r="C94" i="1"/>
  <c r="C95" i="1" s="1"/>
  <c r="D91" i="1" s="1"/>
  <c r="G75" i="1" l="1"/>
  <c r="E100" i="1"/>
  <c r="D100" i="1"/>
  <c r="D89" i="1"/>
  <c r="D93" i="1"/>
  <c r="D92" i="1"/>
  <c r="D94" i="1"/>
  <c r="D95" i="1" l="1"/>
</calcChain>
</file>

<file path=xl/sharedStrings.xml><?xml version="1.0" encoding="utf-8"?>
<sst xmlns="http://schemas.openxmlformats.org/spreadsheetml/2006/main" count="190" uniqueCount="119">
  <si>
    <t>RUBRO O CULTIVO</t>
  </si>
  <si>
    <t>PAPA Cuaresmera</t>
  </si>
  <si>
    <t>RENDIMIENTO (sacos/Há.)</t>
  </si>
  <si>
    <t xml:space="preserve"> </t>
  </si>
  <si>
    <t>VARIEDAD</t>
  </si>
  <si>
    <t>ASTERIX-PUCARA-ROSARA</t>
  </si>
  <si>
    <t>FECHA ESTIMADA  PRECIO VENTA</t>
  </si>
  <si>
    <t>Abril-Junio</t>
  </si>
  <si>
    <t>NIVEL TECNOLÓGICO</t>
  </si>
  <si>
    <t>Medio</t>
  </si>
  <si>
    <t>PRECIO ESPERADO ($/saco)</t>
  </si>
  <si>
    <t>REGIÓN</t>
  </si>
  <si>
    <t>Libertador Bernardo O'Higgins</t>
  </si>
  <si>
    <t>INGRESO ESPERADO, con IVA ($)</t>
  </si>
  <si>
    <t>AGENCIA DE ÁREA</t>
  </si>
  <si>
    <t>DESTINO PRODUCCION</t>
  </si>
  <si>
    <t>Mercado local y Mayorista</t>
  </si>
  <si>
    <t>COMUNA/LOCALIDAD</t>
  </si>
  <si>
    <t>FECHA DE COSECHA</t>
  </si>
  <si>
    <t xml:space="preserve">Mayo 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</si>
  <si>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</si>
  <si>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</si>
  <si>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</si>
  <si>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</si>
  <si>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</si>
  <si>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</si>
  <si>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</si>
  <si>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</si>
  <si>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</si>
  <si>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</si>
  <si>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</si>
  <si>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Movimiento Insumos Siembra</t>
  </si>
  <si>
    <t>JH</t>
  </si>
  <si>
    <t>Enero</t>
  </si>
  <si>
    <t>Riegos( 4 )</t>
  </si>
  <si>
    <t>Enero-Mayo</t>
  </si>
  <si>
    <t>Recoger y ensacar</t>
  </si>
  <si>
    <t>Mayo</t>
  </si>
  <si>
    <t>Subtotal Jornadas Hombre</t>
  </si>
  <si>
    <t>JORNADAS ANIMAL</t>
  </si>
  <si>
    <t>Subtotal Jornadas Animal</t>
  </si>
  <si>
    <t>MAQUINARIA</t>
  </si>
  <si>
    <t>Aradura</t>
  </si>
  <si>
    <t>JM</t>
  </si>
  <si>
    <t xml:space="preserve">Rastraje </t>
  </si>
  <si>
    <t>Acarreo Insumos</t>
  </si>
  <si>
    <t>Siembra  a maquina</t>
  </si>
  <si>
    <t>Febrero</t>
  </si>
  <si>
    <t>Aplicación Herb.Post Emergencia</t>
  </si>
  <si>
    <t>Marzo</t>
  </si>
  <si>
    <t>Cultivador/Aporca/Fertilizaciòn Nitrògeno</t>
  </si>
  <si>
    <t>Aplicación  fungicidas  e insecticidas ( 2 aplicac )</t>
  </si>
  <si>
    <t>Febrero- Marzo</t>
  </si>
  <si>
    <t>aplicación desecantes</t>
  </si>
  <si>
    <t>Cosecha mecanizada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</si>
  <si>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</si>
  <si>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</si>
  <si>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</si>
  <si>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</si>
  <si>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</si>
  <si>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</si>
  <si>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</si>
  <si>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</si>
  <si>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</si>
  <si>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Mezcla papas</t>
  </si>
  <si>
    <t>Urea</t>
  </si>
  <si>
    <t>kg</t>
  </si>
  <si>
    <t>HERBICIDAS</t>
  </si>
  <si>
    <t>Sencor</t>
  </si>
  <si>
    <t>L</t>
  </si>
  <si>
    <t>FUNGICIDAS</t>
  </si>
  <si>
    <t>Moxan</t>
  </si>
  <si>
    <t>Polyben 50 WP</t>
  </si>
  <si>
    <t>Gramoxone</t>
  </si>
  <si>
    <t>INSECTICIDAS</t>
  </si>
  <si>
    <t xml:space="preserve">karate zeon </t>
  </si>
  <si>
    <t>Febrero-Abril</t>
  </si>
  <si>
    <t>engeo</t>
  </si>
  <si>
    <t>OTROS</t>
  </si>
  <si>
    <t>Aminoterra</t>
  </si>
  <si>
    <t>Abril</t>
  </si>
  <si>
    <t>Subtotal Insumos</t>
  </si>
  <si>
    <t>Item</t>
  </si>
  <si>
    <t>Sacos</t>
  </si>
  <si>
    <t xml:space="preserve">Giberplus </t>
  </si>
  <si>
    <t xml:space="preserve">Enero </t>
  </si>
  <si>
    <t>Flete</t>
  </si>
  <si>
    <t>c/u</t>
  </si>
  <si>
    <t>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</si>
  <si>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</si>
  <si>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</si>
  <si>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</si>
  <si>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</si>
  <si>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</si>
  <si>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</si>
  <si>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</si>
  <si>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</si>
  <si>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</si>
  <si>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esperado ponderado $8000 corresponde a producto transado en ferias Mayoristas (ODEPA 2022)</t>
  </si>
  <si>
    <t>3. Precio de insumos puesto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</si>
  <si>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</si>
  <si>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</si>
  <si>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</si>
  <si>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Saco de 25 kg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</si>
  <si>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</si>
  <si>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</si>
  <si>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</si>
  <si>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</si>
  <si>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</si>
  <si>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</si>
  <si>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</si>
  <si>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</si>
  <si>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</si>
  <si>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($/saco)</t>
  </si>
  <si>
    <t>Rendimiento (Ton/hà)</t>
  </si>
  <si>
    <t>Costo unitario ($/Ton) (*)</t>
  </si>
  <si>
    <t>(*): Este valor representa el valor mìnimo de venta del producto</t>
  </si>
  <si>
    <t>Rengo</t>
  </si>
  <si>
    <t>Quinta de Tilcoco, Malloa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</si>
</sst>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0" fontId="4" fillId="0" borderId="15"/>
    <xf numFmtId="164" fontId="4" fillId="0" borderId="15" applyFont="0" applyFill="0" applyBorder="0" applyAlignment="0" applyProtection="0"/>
  </cellStyleXfs>
  <cellXfs count="123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49" fontId="1" fillId="2" borderId="50" xfId="0" applyNumberFormat="1" applyFont="1" applyFill="1" applyBorder="1"/>
    <xf numFmtId="0" fontId="2" fillId="2" borderId="15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49" fontId="6" fillId="3" borderId="5" xfId="0" applyNumberFormat="1" applyFont="1" applyFill="1" applyBorder="1" applyAlignment="1">
      <alignment vertical="center" wrapText="1"/>
    </xf>
    <xf numFmtId="0" fontId="1" fillId="2" borderId="6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7" xfId="0" applyFont="1" applyFill="1" applyBorder="1"/>
    <xf numFmtId="0" fontId="1" fillId="2" borderId="48" xfId="0" applyFont="1" applyFill="1" applyBorder="1"/>
    <xf numFmtId="3" fontId="1" fillId="2" borderId="48" xfId="0" applyNumberFormat="1" applyFont="1" applyFill="1" applyBorder="1"/>
    <xf numFmtId="49" fontId="1" fillId="2" borderId="1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165" fontId="6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49" fontId="3" fillId="2" borderId="35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1" fillId="2" borderId="37" xfId="0" applyFont="1" applyFill="1" applyBorder="1"/>
    <xf numFmtId="49" fontId="1" fillId="2" borderId="38" xfId="0" applyNumberFormat="1" applyFont="1" applyFill="1" applyBorder="1" applyAlignment="1">
      <alignment vertical="center"/>
    </xf>
    <xf numFmtId="0" fontId="1" fillId="2" borderId="15" xfId="0" applyFont="1" applyFill="1" applyBorder="1"/>
    <xf numFmtId="0" fontId="1" fillId="2" borderId="39" xfId="0" applyFont="1" applyFill="1" applyBorder="1"/>
    <xf numFmtId="49" fontId="1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0" fontId="1" fillId="9" borderId="34" xfId="0" applyFont="1" applyFill="1" applyBorder="1"/>
    <xf numFmtId="0" fontId="1" fillId="7" borderId="15" xfId="0" applyFont="1" applyFill="1" applyBorder="1"/>
    <xf numFmtId="49" fontId="3" fillId="8" borderId="25" xfId="0" applyNumberFormat="1" applyFont="1" applyFill="1" applyBorder="1" applyAlignment="1">
      <alignment vertical="center"/>
    </xf>
    <xf numFmtId="49" fontId="3" fillId="8" borderId="16" xfId="0" applyNumberFormat="1" applyFont="1" applyFill="1" applyBorder="1" applyAlignment="1">
      <alignment vertical="center"/>
    </xf>
    <xf numFmtId="49" fontId="1" fillId="8" borderId="26" xfId="0" applyNumberFormat="1" applyFont="1" applyFill="1" applyBorder="1"/>
    <xf numFmtId="49" fontId="3" fillId="2" borderId="27" xfId="0" applyNumberFormat="1" applyFont="1" applyFill="1" applyBorder="1" applyAlignment="1">
      <alignment vertical="center"/>
    </xf>
    <xf numFmtId="9" fontId="1" fillId="2" borderId="28" xfId="0" applyNumberFormat="1" applyFont="1" applyFill="1" applyBorder="1"/>
    <xf numFmtId="0" fontId="6" fillId="7" borderId="15" xfId="0" applyFont="1" applyFill="1" applyBorder="1" applyAlignment="1">
      <alignment vertical="center"/>
    </xf>
    <xf numFmtId="49" fontId="3" fillId="8" borderId="29" xfId="0" applyNumberFormat="1" applyFont="1" applyFill="1" applyBorder="1" applyAlignment="1">
      <alignment vertical="center"/>
    </xf>
    <xf numFmtId="166" fontId="3" fillId="8" borderId="30" xfId="0" applyNumberFormat="1" applyFont="1" applyFill="1" applyBorder="1" applyAlignment="1">
      <alignment vertical="center"/>
    </xf>
    <xf numFmtId="9" fontId="3" fillId="8" borderId="31" xfId="0" applyNumberFormat="1" applyFont="1" applyFill="1" applyBorder="1" applyAlignment="1">
      <alignment vertical="center"/>
    </xf>
    <xf numFmtId="0" fontId="1" fillId="2" borderId="13" xfId="0" applyFont="1" applyFill="1" applyBorder="1"/>
    <xf numFmtId="0" fontId="6" fillId="9" borderId="14" xfId="0" applyFont="1" applyFill="1" applyBorder="1" applyAlignment="1">
      <alignment vertical="center"/>
    </xf>
    <xf numFmtId="49" fontId="8" fillId="9" borderId="15" xfId="0" applyNumberFormat="1" applyFont="1" applyFill="1" applyBorder="1" applyAlignment="1">
      <alignment vertical="center"/>
    </xf>
    <xf numFmtId="0" fontId="6" fillId="9" borderId="15" xfId="0" applyFont="1" applyFill="1" applyBorder="1" applyAlignment="1">
      <alignment vertical="center"/>
    </xf>
    <xf numFmtId="0" fontId="6" fillId="9" borderId="43" xfId="0" applyFont="1" applyFill="1" applyBorder="1" applyAlignment="1">
      <alignment vertical="center"/>
    </xf>
    <xf numFmtId="0" fontId="6" fillId="7" borderId="14" xfId="0" applyFont="1" applyFill="1" applyBorder="1" applyAlignment="1">
      <alignment vertical="center"/>
    </xf>
    <xf numFmtId="165" fontId="3" fillId="2" borderId="15" xfId="0" applyNumberFormat="1" applyFont="1" applyFill="1" applyBorder="1" applyAlignment="1">
      <alignment vertical="center"/>
    </xf>
    <xf numFmtId="49" fontId="3" fillId="8" borderId="44" xfId="0" applyNumberFormat="1" applyFont="1" applyFill="1" applyBorder="1" applyAlignment="1">
      <alignment vertical="center"/>
    </xf>
    <xf numFmtId="0" fontId="3" fillId="8" borderId="45" xfId="0" applyNumberFormat="1" applyFont="1" applyFill="1" applyBorder="1" applyAlignment="1">
      <alignment vertical="center"/>
    </xf>
    <xf numFmtId="0" fontId="3" fillId="8" borderId="46" xfId="0" applyNumberFormat="1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166" fontId="3" fillId="8" borderId="31" xfId="0" applyNumberFormat="1" applyFont="1" applyFill="1" applyBorder="1" applyAlignment="1">
      <alignment vertical="center"/>
    </xf>
    <xf numFmtId="0" fontId="1" fillId="2" borderId="50" xfId="0" applyFont="1" applyFill="1" applyBorder="1"/>
    <xf numFmtId="3" fontId="3" fillId="2" borderId="50" xfId="0" applyNumberFormat="1" applyFont="1" applyFill="1" applyBorder="1" applyAlignment="1">
      <alignment vertical="center"/>
    </xf>
    <xf numFmtId="0" fontId="3" fillId="2" borderId="50" xfId="0" applyNumberFormat="1" applyFont="1" applyFill="1" applyBorder="1" applyAlignment="1">
      <alignment vertical="center"/>
    </xf>
    <xf numFmtId="166" fontId="3" fillId="2" borderId="50" xfId="0" applyNumberFormat="1" applyFont="1" applyFill="1" applyBorder="1" applyAlignment="1">
      <alignment vertical="center"/>
    </xf>
    <xf numFmtId="0" fontId="0" fillId="2" borderId="4" xfId="0" applyFill="1" applyBorder="1"/>
    <xf numFmtId="0" fontId="1" fillId="10" borderId="51" xfId="0" applyFont="1" applyFill="1" applyBorder="1" applyAlignment="1">
      <alignment horizontal="right"/>
    </xf>
    <xf numFmtId="3" fontId="1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1" fillId="10" borderId="51" xfId="0" applyFont="1" applyFill="1" applyBorder="1" applyAlignment="1">
      <alignment horizontal="right" vertical="center" wrapText="1"/>
    </xf>
    <xf numFmtId="17" fontId="1" fillId="0" borderId="51" xfId="0" applyNumberFormat="1" applyFont="1" applyFill="1" applyBorder="1" applyAlignment="1">
      <alignment horizontal="right" vertical="center"/>
    </xf>
    <xf numFmtId="0" fontId="1" fillId="10" borderId="51" xfId="0" applyFont="1" applyFill="1" applyBorder="1" applyAlignment="1">
      <alignment horizontal="right" vertical="center"/>
    </xf>
    <xf numFmtId="3" fontId="1" fillId="0" borderId="51" xfId="0" applyNumberFormat="1" applyFont="1" applyFill="1" applyBorder="1" applyAlignment="1">
      <alignment horizontal="right" vertical="center"/>
    </xf>
    <xf numFmtId="3" fontId="1" fillId="0" borderId="51" xfId="0" applyNumberFormat="1" applyFont="1" applyBorder="1" applyAlignment="1">
      <alignment horizontal="right" vertical="center"/>
    </xf>
    <xf numFmtId="0" fontId="1" fillId="0" borderId="51" xfId="0" applyFont="1" applyBorder="1" applyAlignment="1">
      <alignment horizontal="right" vertical="center"/>
    </xf>
    <xf numFmtId="17" fontId="1" fillId="0" borderId="51" xfId="0" applyNumberFormat="1" applyFont="1" applyBorder="1" applyAlignment="1">
      <alignment horizontal="right" vertical="center"/>
    </xf>
    <xf numFmtId="17" fontId="1" fillId="10" borderId="51" xfId="0" applyNumberFormat="1" applyFont="1" applyFill="1" applyBorder="1" applyAlignment="1">
      <alignment horizontal="right" vertical="center"/>
    </xf>
    <xf numFmtId="0" fontId="1" fillId="0" borderId="51" xfId="0" applyFont="1" applyBorder="1" applyAlignment="1">
      <alignment horizontal="right" vertical="center" wrapText="1"/>
    </xf>
    <xf numFmtId="0" fontId="0" fillId="2" borderId="1" xfId="0" applyFont="1" applyFill="1" applyBorder="1" applyAlignment="1"/>
    <xf numFmtId="0" fontId="9" fillId="2" borderId="7" xfId="0" applyFont="1" applyFill="1" applyBorder="1" applyAlignment="1">
      <alignment wrapText="1"/>
    </xf>
    <xf numFmtId="14" fontId="9" fillId="2" borderId="8" xfId="0" applyNumberFormat="1" applyFont="1" applyFill="1" applyBorder="1" applyAlignment="1"/>
    <xf numFmtId="0" fontId="9" fillId="2" borderId="3" xfId="0" applyFont="1" applyFill="1" applyBorder="1" applyAlignment="1"/>
    <xf numFmtId="0" fontId="9" fillId="2" borderId="8" xfId="0" applyFont="1" applyFill="1" applyBorder="1" applyAlignment="1"/>
    <xf numFmtId="0" fontId="9" fillId="2" borderId="8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49" xfId="0" applyFont="1" applyFill="1" applyBorder="1" applyAlignment="1"/>
    <xf numFmtId="0" fontId="9" fillId="2" borderId="9" xfId="0" applyFont="1" applyFill="1" applyBorder="1" applyAlignment="1"/>
    <xf numFmtId="0" fontId="9" fillId="2" borderId="10" xfId="0" applyFont="1" applyFill="1" applyBorder="1" applyAlignment="1">
      <alignment horizontal="left"/>
    </xf>
    <xf numFmtId="0" fontId="9" fillId="2" borderId="10" xfId="0" applyFont="1" applyFill="1" applyBorder="1" applyAlignment="1"/>
    <xf numFmtId="0" fontId="9" fillId="2" borderId="10" xfId="0" applyFont="1" applyFill="1" applyBorder="1" applyAlignment="1">
      <alignment horizontal="right"/>
    </xf>
    <xf numFmtId="0" fontId="0" fillId="2" borderId="4" xfId="0" applyFont="1" applyFill="1" applyBorder="1" applyAlignment="1"/>
    <xf numFmtId="0" fontId="1" fillId="2" borderId="2" xfId="0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/>
    <xf numFmtId="3" fontId="9" fillId="2" borderId="10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vertical="center"/>
    </xf>
    <xf numFmtId="0" fontId="0" fillId="2" borderId="47" xfId="0" applyFont="1" applyFill="1" applyBorder="1" applyAlignment="1"/>
    <xf numFmtId="49" fontId="11" fillId="5" borderId="17" xfId="0" applyNumberFormat="1" applyFont="1" applyFill="1" applyBorder="1" applyAlignment="1">
      <alignment vertical="center"/>
    </xf>
    <xf numFmtId="0" fontId="11" fillId="5" borderId="18" xfId="0" applyFont="1" applyFill="1" applyBorder="1" applyAlignment="1">
      <alignment vertical="center"/>
    </xf>
    <xf numFmtId="165" fontId="11" fillId="5" borderId="19" xfId="0" applyNumberFormat="1" applyFont="1" applyFill="1" applyBorder="1" applyAlignment="1">
      <alignment vertical="center"/>
    </xf>
    <xf numFmtId="49" fontId="11" fillId="3" borderId="20" xfId="0" applyNumberFormat="1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5" fontId="11" fillId="3" borderId="21" xfId="0" applyNumberFormat="1" applyFont="1" applyFill="1" applyBorder="1" applyAlignment="1">
      <alignment vertical="center"/>
    </xf>
    <xf numFmtId="49" fontId="11" fillId="5" borderId="20" xfId="0" applyNumberFormat="1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165" fontId="11" fillId="5" borderId="21" xfId="0" applyNumberFormat="1" applyFont="1" applyFill="1" applyBorder="1" applyAlignment="1">
      <alignment vertical="center"/>
    </xf>
    <xf numFmtId="49" fontId="11" fillId="5" borderId="22" xfId="0" applyNumberFormat="1" applyFont="1" applyFill="1" applyBorder="1" applyAlignment="1">
      <alignment vertical="center"/>
    </xf>
    <xf numFmtId="0" fontId="12" fillId="5" borderId="23" xfId="0" applyFont="1" applyFill="1" applyBorder="1" applyAlignment="1">
      <alignment vertical="center"/>
    </xf>
    <xf numFmtId="165" fontId="11" fillId="6" borderId="24" xfId="0" applyNumberFormat="1" applyFont="1" applyFill="1" applyBorder="1" applyAlignment="1">
      <alignment vertical="center"/>
    </xf>
    <xf numFmtId="49" fontId="8" fillId="9" borderId="32" xfId="0" applyNumberFormat="1" applyFont="1" applyFill="1" applyBorder="1" applyAlignment="1">
      <alignment vertical="center"/>
    </xf>
    <xf numFmtId="0" fontId="3" fillId="9" borderId="33" xfId="0" applyFont="1" applyFill="1" applyBorder="1" applyAlignment="1">
      <alignment vertical="center"/>
    </xf>
    <xf numFmtId="49" fontId="1" fillId="2" borderId="50" xfId="0" applyNumberFormat="1" applyFont="1" applyFill="1" applyBorder="1" applyAlignment="1">
      <alignment wrapText="1"/>
    </xf>
    <xf numFmtId="0" fontId="1" fillId="2" borderId="50" xfId="0" applyFont="1" applyFill="1" applyBorder="1" applyAlignment="1">
      <alignment wrapText="1"/>
    </xf>
    <xf numFmtId="49" fontId="2" fillId="3" borderId="50" xfId="0" applyNumberFormat="1" applyFont="1" applyFill="1" applyBorder="1" applyAlignment="1">
      <alignment wrapText="1"/>
    </xf>
    <xf numFmtId="0" fontId="2" fillId="4" borderId="50" xfId="0" applyFont="1" applyFill="1" applyBorder="1" applyAlignment="1">
      <alignment wrapText="1"/>
    </xf>
    <xf numFmtId="49" fontId="1" fillId="2" borderId="50" xfId="0" applyNumberFormat="1" applyFont="1" applyFill="1" applyBorder="1"/>
    <xf numFmtId="0" fontId="1" fillId="2" borderId="50" xfId="0" applyFont="1" applyFill="1" applyBorder="1"/>
    <xf numFmtId="49" fontId="10" fillId="3" borderId="50" xfId="0" applyNumberFormat="1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right" vertical="center"/>
    </xf>
  </cellXfs>
  <cellStyles count="3"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297015</xdr:colOff>
      <xdr:row>0</xdr:row>
      <xdr:rowOff>0</xdr:rowOff>
    </xdr:from>
    <xdr:to>
      <xdr:col>7</xdr:col>
      <xdr:colOff>0</xdr:colOff>
      <xdr:row>7</xdr:row>
      <xdr:rowOff>112662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015" y="0"/>
          <a:ext cx="6790231" cy="1468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8" zoomScaleNormal="118" workbookViewId="0">
      <selection activeCell="B114" sqref="B114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30.42578125" style="9" customWidth="1"/>
    <col min="3" max="3" width="19.42578125" style="9" customWidth="1"/>
    <col min="4" max="4" width="9.42578125" style="9" customWidth="1"/>
    <col min="5" max="5" width="14.42578125" style="9" customWidth="1"/>
    <col min="6" max="6" width="11" style="9" customWidth="1"/>
    <col min="7" max="7" width="17.140625" style="9" customWidth="1"/>
    <col min="8" max="255" width="10.85546875" style="9" customWidth="1"/>
    <col min="256" max="16384" width="10.85546875" style="10"/>
  </cols>
  <sheetData>
    <row r="1" spans="1:255" ht="15" customHeight="1" x14ac:dyDescent="0.25">
      <c r="A1" s="8"/>
      <c r="B1" s="8"/>
      <c r="C1" s="8"/>
      <c r="D1" s="8"/>
      <c r="E1" s="8"/>
      <c r="F1" s="8"/>
      <c r="G1" s="8"/>
    </row>
    <row r="2" spans="1:255" ht="15" customHeight="1" x14ac:dyDescent="0.25">
      <c r="A2" s="8"/>
      <c r="B2" s="8"/>
      <c r="C2" s="8"/>
      <c r="D2" s="8"/>
      <c r="E2" s="8"/>
      <c r="F2" s="8"/>
      <c r="G2" s="8"/>
    </row>
    <row r="3" spans="1:255" ht="15" customHeight="1" x14ac:dyDescent="0.25">
      <c r="A3" s="8"/>
      <c r="B3" s="8"/>
      <c r="C3" s="8"/>
      <c r="D3" s="8"/>
      <c r="E3" s="8"/>
      <c r="F3" s="8"/>
      <c r="G3" s="8"/>
    </row>
    <row r="4" spans="1:255" ht="15" customHeight="1" x14ac:dyDescent="0.25">
      <c r="A4" s="8"/>
      <c r="B4" s="8"/>
      <c r="C4" s="8"/>
      <c r="D4" s="8"/>
      <c r="E4" s="8"/>
      <c r="F4" s="8"/>
      <c r="G4" s="8"/>
    </row>
    <row r="5" spans="1:255" ht="15" customHeight="1" x14ac:dyDescent="0.25">
      <c r="A5" s="8"/>
      <c r="B5" s="8"/>
      <c r="C5" s="8"/>
      <c r="D5" s="8"/>
      <c r="E5" s="8"/>
      <c r="F5" s="8"/>
      <c r="G5" s="8"/>
    </row>
    <row r="6" spans="1:255" ht="15" customHeight="1" x14ac:dyDescent="0.25">
      <c r="A6" s="8"/>
      <c r="B6" s="8"/>
      <c r="C6" s="8"/>
      <c r="D6" s="8"/>
      <c r="E6" s="8"/>
      <c r="F6" s="8"/>
      <c r="G6" s="8"/>
    </row>
    <row r="7" spans="1:255" ht="15" customHeight="1" x14ac:dyDescent="0.25">
      <c r="A7" s="8"/>
      <c r="B7" s="8"/>
      <c r="C7" s="8"/>
      <c r="D7" s="8"/>
      <c r="E7" s="8"/>
      <c r="F7" s="8"/>
      <c r="G7" s="8"/>
    </row>
    <row r="8" spans="1:255" ht="15" customHeight="1" x14ac:dyDescent="0.25">
      <c r="A8" s="8"/>
      <c r="B8" s="11"/>
      <c r="C8" s="12"/>
      <c r="D8" s="8"/>
      <c r="E8" s="12"/>
      <c r="F8" s="12"/>
      <c r="G8" s="12"/>
    </row>
    <row r="9" spans="1:255" customFormat="1" ht="12" customHeight="1" x14ac:dyDescent="0.25">
      <c r="A9" s="66"/>
      <c r="B9" s="13" t="s">
        <v>0</v>
      </c>
      <c r="C9" s="67" t="s">
        <v>1</v>
      </c>
      <c r="D9" s="14"/>
      <c r="E9" s="116" t="s">
        <v>2</v>
      </c>
      <c r="F9" s="117"/>
      <c r="G9" s="68">
        <v>800</v>
      </c>
      <c r="H9" s="69" t="s">
        <v>3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</row>
    <row r="10" spans="1:255" customFormat="1" ht="25.5" customHeight="1" x14ac:dyDescent="0.25">
      <c r="A10" s="66"/>
      <c r="B10" s="1" t="s">
        <v>4</v>
      </c>
      <c r="C10" s="70" t="s">
        <v>5</v>
      </c>
      <c r="D10" s="14"/>
      <c r="E10" s="114" t="s">
        <v>6</v>
      </c>
      <c r="F10" s="115"/>
      <c r="G10" s="71" t="s">
        <v>7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</row>
    <row r="11" spans="1:255" customFormat="1" ht="18" customHeight="1" x14ac:dyDescent="0.25">
      <c r="A11" s="66"/>
      <c r="B11" s="1" t="s">
        <v>8</v>
      </c>
      <c r="C11" s="72" t="s">
        <v>9</v>
      </c>
      <c r="D11" s="14"/>
      <c r="E11" s="114" t="s">
        <v>10</v>
      </c>
      <c r="F11" s="115"/>
      <c r="G11" s="73">
        <v>9000</v>
      </c>
      <c r="H11" s="69"/>
      <c r="I11" s="69" t="s">
        <v>3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</row>
    <row r="12" spans="1:255" customFormat="1" ht="11.25" customHeight="1" x14ac:dyDescent="0.25">
      <c r="A12" s="66"/>
      <c r="B12" s="1" t="s">
        <v>11</v>
      </c>
      <c r="C12" s="72" t="s">
        <v>12</v>
      </c>
      <c r="D12" s="14"/>
      <c r="E12" s="6" t="s">
        <v>13</v>
      </c>
      <c r="F12" s="62"/>
      <c r="G12" s="74">
        <f>(G9*G11)</f>
        <v>7200000</v>
      </c>
      <c r="H12" s="69" t="s">
        <v>3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</row>
    <row r="13" spans="1:255" customFormat="1" ht="11.25" customHeight="1" x14ac:dyDescent="0.25">
      <c r="A13" s="66"/>
      <c r="B13" s="1" t="s">
        <v>14</v>
      </c>
      <c r="C13" s="72" t="s">
        <v>117</v>
      </c>
      <c r="D13" s="14"/>
      <c r="E13" s="114" t="s">
        <v>15</v>
      </c>
      <c r="F13" s="115"/>
      <c r="G13" s="75" t="s">
        <v>16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</row>
    <row r="14" spans="1:255" customFormat="1" ht="15" x14ac:dyDescent="0.25">
      <c r="A14" s="66"/>
      <c r="B14" s="1" t="s">
        <v>17</v>
      </c>
      <c r="C14" s="70" t="s">
        <v>118</v>
      </c>
      <c r="D14" s="14"/>
      <c r="E14" s="114" t="s">
        <v>18</v>
      </c>
      <c r="F14" s="115"/>
      <c r="G14" s="76" t="s">
        <v>19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</row>
    <row r="15" spans="1:255" customFormat="1" ht="25.5" customHeight="1" x14ac:dyDescent="0.25">
      <c r="A15" s="66"/>
      <c r="B15" s="1" t="s">
        <v>20</v>
      </c>
      <c r="C15" s="77">
        <v>44927</v>
      </c>
      <c r="D15" s="14"/>
      <c r="E15" s="118" t="s">
        <v>21</v>
      </c>
      <c r="F15" s="119"/>
      <c r="G15" s="78" t="s">
        <v>22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</row>
    <row r="16" spans="1:255" s="86" customFormat="1" ht="12" customHeight="1" x14ac:dyDescent="0.25">
      <c r="A16" s="79"/>
      <c r="B16" s="80"/>
      <c r="C16" s="81"/>
      <c r="D16" s="82"/>
      <c r="E16" s="83"/>
      <c r="F16" s="83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</row>
    <row r="17" spans="1:255" s="86" customFormat="1" ht="12" customHeight="1" x14ac:dyDescent="0.25">
      <c r="A17" s="87"/>
      <c r="B17" s="120" t="s">
        <v>23</v>
      </c>
      <c r="C17" s="121"/>
      <c r="D17" s="121"/>
      <c r="E17" s="121"/>
      <c r="F17" s="121"/>
      <c r="G17" s="121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</row>
    <row r="18" spans="1:255" s="86" customFormat="1" ht="12" customHeight="1" x14ac:dyDescent="0.25">
      <c r="A18" s="79"/>
      <c r="B18" s="88"/>
      <c r="C18" s="89"/>
      <c r="D18" s="89"/>
      <c r="E18" s="89"/>
      <c r="F18" s="90"/>
      <c r="G18" s="91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</row>
    <row r="19" spans="1:255" s="86" customFormat="1" ht="12" customHeight="1" x14ac:dyDescent="0.25">
      <c r="A19" s="92"/>
      <c r="B19" s="15" t="s">
        <v>24</v>
      </c>
      <c r="C19" s="16"/>
      <c r="D19" s="17"/>
      <c r="E19" s="17"/>
      <c r="F19" s="18"/>
      <c r="G19" s="93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</row>
    <row r="20" spans="1:255" s="86" customFormat="1" ht="24" customHeight="1" x14ac:dyDescent="0.25">
      <c r="A20" s="92"/>
      <c r="B20" s="19" t="s">
        <v>25</v>
      </c>
      <c r="C20" s="20" t="s">
        <v>26</v>
      </c>
      <c r="D20" s="20" t="s">
        <v>27</v>
      </c>
      <c r="E20" s="19" t="s">
        <v>28</v>
      </c>
      <c r="F20" s="20" t="s">
        <v>29</v>
      </c>
      <c r="G20" s="19" t="s">
        <v>30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</row>
    <row r="21" spans="1:255" customFormat="1" ht="12" customHeight="1" x14ac:dyDescent="0.25">
      <c r="A21" s="66"/>
      <c r="B21" s="21" t="s">
        <v>31</v>
      </c>
      <c r="C21" s="22" t="s">
        <v>32</v>
      </c>
      <c r="D21" s="22">
        <v>1</v>
      </c>
      <c r="E21" s="22" t="s">
        <v>33</v>
      </c>
      <c r="F21" s="94">
        <v>25000</v>
      </c>
      <c r="G21" s="95">
        <f>(D21*F21)</f>
        <v>25000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</row>
    <row r="22" spans="1:255" customFormat="1" ht="12" customHeight="1" x14ac:dyDescent="0.25">
      <c r="A22" s="66"/>
      <c r="B22" s="21" t="s">
        <v>34</v>
      </c>
      <c r="C22" s="22" t="s">
        <v>32</v>
      </c>
      <c r="D22" s="22">
        <v>4</v>
      </c>
      <c r="E22" s="22" t="s">
        <v>35</v>
      </c>
      <c r="F22" s="94">
        <v>25000</v>
      </c>
      <c r="G22" s="95">
        <f t="shared" ref="G22:G23" si="0">(D22*F22)</f>
        <v>100000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</row>
    <row r="23" spans="1:255" customFormat="1" ht="12" customHeight="1" x14ac:dyDescent="0.25">
      <c r="A23" s="66"/>
      <c r="B23" s="21" t="s">
        <v>36</v>
      </c>
      <c r="C23" s="22" t="s">
        <v>32</v>
      </c>
      <c r="D23" s="22">
        <v>40</v>
      </c>
      <c r="E23" s="22" t="s">
        <v>37</v>
      </c>
      <c r="F23" s="94">
        <v>25000</v>
      </c>
      <c r="G23" s="95">
        <f t="shared" si="0"/>
        <v>1000000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</row>
    <row r="24" spans="1:255" s="86" customFormat="1" ht="12.75" customHeight="1" x14ac:dyDescent="0.25">
      <c r="A24" s="92"/>
      <c r="B24" s="2" t="s">
        <v>38</v>
      </c>
      <c r="C24" s="3"/>
      <c r="D24" s="3"/>
      <c r="E24" s="3"/>
      <c r="F24" s="4"/>
      <c r="G24" s="5">
        <f>SUM(G21:G23)</f>
        <v>1125000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</row>
    <row r="25" spans="1:255" s="85" customFormat="1" ht="12" customHeight="1" x14ac:dyDescent="0.25">
      <c r="A25" s="79"/>
      <c r="B25" s="88"/>
      <c r="C25" s="90"/>
      <c r="D25" s="90"/>
      <c r="E25" s="90"/>
      <c r="F25" s="96"/>
      <c r="G25" s="97"/>
    </row>
    <row r="26" spans="1:255" s="86" customFormat="1" ht="12" customHeight="1" x14ac:dyDescent="0.25">
      <c r="A26" s="92"/>
      <c r="B26" s="15" t="s">
        <v>39</v>
      </c>
      <c r="C26" s="16"/>
      <c r="D26" s="17"/>
      <c r="E26" s="17"/>
      <c r="F26" s="18"/>
      <c r="G26" s="93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</row>
    <row r="27" spans="1:255" s="86" customFormat="1" ht="24" customHeight="1" x14ac:dyDescent="0.25">
      <c r="A27" s="92"/>
      <c r="B27" s="19" t="s">
        <v>25</v>
      </c>
      <c r="C27" s="20" t="s">
        <v>26</v>
      </c>
      <c r="D27" s="20" t="s">
        <v>27</v>
      </c>
      <c r="E27" s="19" t="s">
        <v>28</v>
      </c>
      <c r="F27" s="20" t="s">
        <v>29</v>
      </c>
      <c r="G27" s="19" t="s">
        <v>30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</row>
    <row r="28" spans="1:255" customFormat="1" ht="12" customHeight="1" x14ac:dyDescent="0.25">
      <c r="A28" s="66"/>
      <c r="B28" s="21"/>
      <c r="C28" s="22" t="s">
        <v>3</v>
      </c>
      <c r="D28" s="22"/>
      <c r="E28" s="22"/>
      <c r="F28" s="94"/>
      <c r="G28" s="95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</row>
    <row r="29" spans="1:255" s="86" customFormat="1" ht="12.75" customHeight="1" x14ac:dyDescent="0.25">
      <c r="A29" s="92"/>
      <c r="B29" s="2" t="s">
        <v>40</v>
      </c>
      <c r="C29" s="3"/>
      <c r="D29" s="3"/>
      <c r="E29" s="3"/>
      <c r="F29" s="4"/>
      <c r="G29" s="5">
        <f>SUM(G28)</f>
        <v>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</row>
    <row r="30" spans="1:255" s="85" customFormat="1" ht="12" customHeight="1" x14ac:dyDescent="0.25">
      <c r="A30" s="79"/>
      <c r="B30" s="88"/>
      <c r="C30" s="90"/>
      <c r="D30" s="90"/>
      <c r="E30" s="90"/>
      <c r="F30" s="96"/>
      <c r="G30" s="97"/>
    </row>
    <row r="31" spans="1:255" s="86" customFormat="1" ht="12" customHeight="1" x14ac:dyDescent="0.25">
      <c r="A31" s="92"/>
      <c r="B31" s="15" t="s">
        <v>41</v>
      </c>
      <c r="C31" s="16"/>
      <c r="D31" s="17"/>
      <c r="E31" s="17"/>
      <c r="F31" s="18"/>
      <c r="G31" s="93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</row>
    <row r="32" spans="1:255" s="86" customFormat="1" ht="24" customHeight="1" x14ac:dyDescent="0.25">
      <c r="A32" s="92"/>
      <c r="B32" s="19" t="s">
        <v>25</v>
      </c>
      <c r="C32" s="20" t="s">
        <v>26</v>
      </c>
      <c r="D32" s="20" t="s">
        <v>27</v>
      </c>
      <c r="E32" s="19" t="s">
        <v>28</v>
      </c>
      <c r="F32" s="20" t="s">
        <v>29</v>
      </c>
      <c r="G32" s="19" t="s">
        <v>30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</row>
    <row r="33" spans="1:255" customFormat="1" ht="12" customHeight="1" x14ac:dyDescent="0.25">
      <c r="A33" s="66"/>
      <c r="B33" s="21" t="s">
        <v>42</v>
      </c>
      <c r="C33" s="22" t="s">
        <v>43</v>
      </c>
      <c r="D33" s="22">
        <v>1</v>
      </c>
      <c r="E33" s="22" t="s">
        <v>33</v>
      </c>
      <c r="F33" s="94">
        <v>90000</v>
      </c>
      <c r="G33" s="95">
        <f t="shared" ref="G33:G41" si="1">(D33*F33)</f>
        <v>90000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</row>
    <row r="34" spans="1:255" customFormat="1" ht="12" customHeight="1" x14ac:dyDescent="0.25">
      <c r="A34" s="66"/>
      <c r="B34" s="21" t="s">
        <v>44</v>
      </c>
      <c r="C34" s="22" t="s">
        <v>43</v>
      </c>
      <c r="D34" s="22">
        <v>2</v>
      </c>
      <c r="E34" s="22" t="s">
        <v>33</v>
      </c>
      <c r="F34" s="94">
        <v>35000</v>
      </c>
      <c r="G34" s="95">
        <f t="shared" si="1"/>
        <v>70000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</row>
    <row r="35" spans="1:255" customFormat="1" ht="12" customHeight="1" x14ac:dyDescent="0.25">
      <c r="A35" s="66"/>
      <c r="B35" s="21" t="s">
        <v>45</v>
      </c>
      <c r="C35" s="22" t="s">
        <v>43</v>
      </c>
      <c r="D35" s="22">
        <v>0.2</v>
      </c>
      <c r="E35" s="22" t="s">
        <v>33</v>
      </c>
      <c r="F35" s="94">
        <v>60000</v>
      </c>
      <c r="G35" s="95">
        <f t="shared" si="1"/>
        <v>12000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</row>
    <row r="36" spans="1:255" customFormat="1" ht="12" customHeight="1" x14ac:dyDescent="0.25">
      <c r="A36" s="66"/>
      <c r="B36" s="21" t="s">
        <v>46</v>
      </c>
      <c r="C36" s="22" t="s">
        <v>43</v>
      </c>
      <c r="D36" s="22">
        <v>0.25</v>
      </c>
      <c r="E36" s="22" t="s">
        <v>47</v>
      </c>
      <c r="F36" s="94">
        <v>320000</v>
      </c>
      <c r="G36" s="95">
        <f t="shared" si="1"/>
        <v>80000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  <c r="IU36" s="69"/>
    </row>
    <row r="37" spans="1:255" customFormat="1" ht="12" customHeight="1" x14ac:dyDescent="0.25">
      <c r="A37" s="66"/>
      <c r="B37" s="21" t="s">
        <v>48</v>
      </c>
      <c r="C37" s="22" t="s">
        <v>43</v>
      </c>
      <c r="D37" s="22">
        <v>1</v>
      </c>
      <c r="E37" s="22" t="s">
        <v>49</v>
      </c>
      <c r="F37" s="94">
        <v>25000</v>
      </c>
      <c r="G37" s="95">
        <f t="shared" si="1"/>
        <v>25000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</row>
    <row r="38" spans="1:255" customFormat="1" ht="12" customHeight="1" x14ac:dyDescent="0.25">
      <c r="A38" s="66"/>
      <c r="B38" s="21" t="s">
        <v>50</v>
      </c>
      <c r="C38" s="22" t="s">
        <v>43</v>
      </c>
      <c r="D38" s="22">
        <v>1</v>
      </c>
      <c r="E38" s="22" t="s">
        <v>49</v>
      </c>
      <c r="F38" s="94">
        <v>25000</v>
      </c>
      <c r="G38" s="95">
        <f t="shared" si="1"/>
        <v>25000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  <c r="IU38" s="69"/>
    </row>
    <row r="39" spans="1:255" customFormat="1" ht="12" customHeight="1" x14ac:dyDescent="0.25">
      <c r="A39" s="66"/>
      <c r="B39" s="21" t="s">
        <v>51</v>
      </c>
      <c r="C39" s="22" t="s">
        <v>43</v>
      </c>
      <c r="D39" s="22">
        <v>2</v>
      </c>
      <c r="E39" s="22" t="s">
        <v>52</v>
      </c>
      <c r="F39" s="94">
        <v>25000</v>
      </c>
      <c r="G39" s="95">
        <f t="shared" si="1"/>
        <v>50000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</row>
    <row r="40" spans="1:255" customFormat="1" ht="12" customHeight="1" x14ac:dyDescent="0.25">
      <c r="A40" s="66"/>
      <c r="B40" s="21" t="s">
        <v>53</v>
      </c>
      <c r="C40" s="22" t="s">
        <v>43</v>
      </c>
      <c r="D40" s="22">
        <v>1</v>
      </c>
      <c r="E40" s="22" t="s">
        <v>37</v>
      </c>
      <c r="F40" s="94">
        <v>25000</v>
      </c>
      <c r="G40" s="95">
        <f t="shared" si="1"/>
        <v>25000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</row>
    <row r="41" spans="1:255" customFormat="1" ht="12" customHeight="1" x14ac:dyDescent="0.25">
      <c r="A41" s="66"/>
      <c r="B41" s="21" t="s">
        <v>54</v>
      </c>
      <c r="C41" s="22" t="s">
        <v>43</v>
      </c>
      <c r="D41" s="22">
        <v>1</v>
      </c>
      <c r="E41" s="22" t="s">
        <v>37</v>
      </c>
      <c r="F41" s="94">
        <v>200000</v>
      </c>
      <c r="G41" s="95">
        <f t="shared" si="1"/>
        <v>200000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</row>
    <row r="42" spans="1:255" s="86" customFormat="1" ht="12.75" customHeight="1" x14ac:dyDescent="0.25">
      <c r="A42" s="92"/>
      <c r="B42" s="2" t="s">
        <v>55</v>
      </c>
      <c r="C42" s="3"/>
      <c r="D42" s="3"/>
      <c r="E42" s="3"/>
      <c r="F42" s="4"/>
      <c r="G42" s="5">
        <f>SUM(G33:G41)</f>
        <v>577000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</row>
    <row r="43" spans="1:255" s="85" customFormat="1" ht="12" customHeight="1" x14ac:dyDescent="0.25">
      <c r="A43" s="79"/>
      <c r="B43" s="88"/>
      <c r="C43" s="90"/>
      <c r="D43" s="90"/>
      <c r="E43" s="90"/>
      <c r="F43" s="96"/>
      <c r="G43" s="97"/>
    </row>
    <row r="44" spans="1:255" s="86" customFormat="1" ht="12" customHeight="1" x14ac:dyDescent="0.25">
      <c r="A44" s="92"/>
      <c r="B44" s="15" t="s">
        <v>56</v>
      </c>
      <c r="C44" s="16"/>
      <c r="D44" s="17"/>
      <c r="E44" s="17"/>
      <c r="F44" s="18"/>
      <c r="G44" s="93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</row>
    <row r="45" spans="1:255" s="86" customFormat="1" ht="24" customHeight="1" x14ac:dyDescent="0.25">
      <c r="A45" s="92"/>
      <c r="B45" s="19" t="s">
        <v>57</v>
      </c>
      <c r="C45" s="20" t="s">
        <v>58</v>
      </c>
      <c r="D45" s="20" t="s">
        <v>59</v>
      </c>
      <c r="E45" s="19" t="s">
        <v>28</v>
      </c>
      <c r="F45" s="20" t="s">
        <v>29</v>
      </c>
      <c r="G45" s="19" t="s">
        <v>30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</row>
    <row r="46" spans="1:255" customFormat="1" ht="12" customHeight="1" x14ac:dyDescent="0.25">
      <c r="A46" s="66"/>
      <c r="B46" s="98" t="s">
        <v>60</v>
      </c>
      <c r="C46" s="22"/>
      <c r="D46" s="22"/>
      <c r="E46" s="22"/>
      <c r="F46" s="94"/>
      <c r="G46" s="95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  <c r="IS46" s="69"/>
      <c r="IT46" s="69"/>
      <c r="IU46" s="69"/>
    </row>
    <row r="47" spans="1:255" customFormat="1" ht="12" customHeight="1" x14ac:dyDescent="0.25">
      <c r="A47" s="66"/>
      <c r="B47" s="21" t="s">
        <v>61</v>
      </c>
      <c r="C47" s="22" t="s">
        <v>62</v>
      </c>
      <c r="D47" s="22">
        <v>3000</v>
      </c>
      <c r="E47" s="22" t="s">
        <v>33</v>
      </c>
      <c r="F47" s="94">
        <v>450</v>
      </c>
      <c r="G47" s="95">
        <f>F47*D47</f>
        <v>1350000</v>
      </c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  <c r="IT47" s="69"/>
      <c r="IU47" s="69"/>
    </row>
    <row r="48" spans="1:255" customFormat="1" ht="12" customHeight="1" x14ac:dyDescent="0.25">
      <c r="A48" s="66"/>
      <c r="B48" s="98" t="s">
        <v>63</v>
      </c>
      <c r="C48" s="22"/>
      <c r="D48" s="22"/>
      <c r="E48" s="22"/>
      <c r="F48" s="94"/>
      <c r="G48" s="95" t="s">
        <v>3</v>
      </c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  <c r="IT48" s="69"/>
      <c r="IU48" s="69"/>
    </row>
    <row r="49" spans="1:255" customFormat="1" ht="12" customHeight="1" x14ac:dyDescent="0.25">
      <c r="A49" s="66"/>
      <c r="B49" s="21" t="s">
        <v>64</v>
      </c>
      <c r="C49" s="22" t="s">
        <v>62</v>
      </c>
      <c r="D49" s="22">
        <v>500</v>
      </c>
      <c r="E49" s="22" t="s">
        <v>33</v>
      </c>
      <c r="F49" s="94">
        <v>1440</v>
      </c>
      <c r="G49" s="122">
        <f>F49*D49</f>
        <v>720000</v>
      </c>
      <c r="H49" s="69"/>
      <c r="I49" s="69" t="s">
        <v>3</v>
      </c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  <c r="IN49" s="69"/>
      <c r="IO49" s="69"/>
      <c r="IP49" s="69"/>
      <c r="IQ49" s="69"/>
      <c r="IR49" s="69"/>
      <c r="IS49" s="69"/>
      <c r="IT49" s="69"/>
      <c r="IU49" s="69"/>
    </row>
    <row r="50" spans="1:255" customFormat="1" ht="12" customHeight="1" x14ac:dyDescent="0.25">
      <c r="A50" s="66"/>
      <c r="B50" s="21" t="s">
        <v>65</v>
      </c>
      <c r="C50" s="22" t="s">
        <v>66</v>
      </c>
      <c r="D50" s="22">
        <v>500</v>
      </c>
      <c r="E50" s="22" t="s">
        <v>33</v>
      </c>
      <c r="F50" s="94">
        <v>1280</v>
      </c>
      <c r="G50" s="95">
        <f>(D50*F50)</f>
        <v>640000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  <c r="IS50" s="69"/>
      <c r="IT50" s="69"/>
      <c r="IU50" s="69"/>
    </row>
    <row r="51" spans="1:255" customFormat="1" ht="12" customHeight="1" x14ac:dyDescent="0.25">
      <c r="A51" s="66"/>
      <c r="B51" s="98" t="s">
        <v>67</v>
      </c>
      <c r="C51" s="22"/>
      <c r="D51" s="22"/>
      <c r="E51" s="22"/>
      <c r="F51" s="94"/>
      <c r="G51" s="95"/>
      <c r="H51" s="69"/>
      <c r="I51" s="69"/>
      <c r="J51" s="69" t="s">
        <v>3</v>
      </c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  <c r="IM51" s="69"/>
      <c r="IN51" s="69"/>
      <c r="IO51" s="69"/>
      <c r="IP51" s="69"/>
      <c r="IQ51" s="69"/>
      <c r="IR51" s="69"/>
      <c r="IS51" s="69"/>
      <c r="IT51" s="69"/>
      <c r="IU51" s="69"/>
    </row>
    <row r="52" spans="1:255" customFormat="1" ht="12" customHeight="1" x14ac:dyDescent="0.25">
      <c r="A52" s="66"/>
      <c r="B52" s="21" t="s">
        <v>68</v>
      </c>
      <c r="C52" s="22" t="s">
        <v>69</v>
      </c>
      <c r="D52" s="22">
        <v>1</v>
      </c>
      <c r="E52" s="22" t="s">
        <v>49</v>
      </c>
      <c r="F52" s="94">
        <v>28000</v>
      </c>
      <c r="G52" s="95">
        <f>(D52*F52)</f>
        <v>28000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69"/>
      <c r="GH52" s="6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69"/>
      <c r="HD52" s="69"/>
      <c r="HE52" s="69"/>
      <c r="HF52" s="69"/>
      <c r="HG52" s="69"/>
      <c r="HH52" s="69"/>
      <c r="HI52" s="69"/>
      <c r="HJ52" s="69"/>
      <c r="HK52" s="69"/>
      <c r="HL52" s="69"/>
      <c r="HM52" s="69"/>
      <c r="HN52" s="69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69"/>
      <c r="HZ52" s="69"/>
      <c r="IA52" s="69"/>
      <c r="IB52" s="69"/>
      <c r="IC52" s="69"/>
      <c r="ID52" s="69"/>
      <c r="IE52" s="69"/>
      <c r="IF52" s="69"/>
      <c r="IG52" s="69"/>
      <c r="IH52" s="69"/>
      <c r="II52" s="69"/>
      <c r="IJ52" s="69"/>
      <c r="IK52" s="69"/>
      <c r="IL52" s="69"/>
      <c r="IM52" s="69"/>
      <c r="IN52" s="69"/>
      <c r="IO52" s="69"/>
      <c r="IP52" s="69"/>
      <c r="IQ52" s="69"/>
      <c r="IR52" s="69"/>
      <c r="IS52" s="69"/>
      <c r="IT52" s="69"/>
      <c r="IU52" s="69"/>
    </row>
    <row r="53" spans="1:255" customFormat="1" ht="12" customHeight="1" x14ac:dyDescent="0.25">
      <c r="A53" s="66"/>
      <c r="B53" s="98" t="s">
        <v>70</v>
      </c>
      <c r="C53" s="22"/>
      <c r="D53" s="22"/>
      <c r="E53" s="22"/>
      <c r="F53" s="94"/>
      <c r="G53" s="95"/>
      <c r="H53" s="69"/>
      <c r="I53" s="69"/>
      <c r="J53" s="69"/>
      <c r="K53" s="69" t="s">
        <v>3</v>
      </c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  <c r="IR53" s="69"/>
      <c r="IS53" s="69"/>
      <c r="IT53" s="69"/>
      <c r="IU53" s="69"/>
    </row>
    <row r="54" spans="1:255" customFormat="1" ht="12" customHeight="1" x14ac:dyDescent="0.25">
      <c r="A54" s="66"/>
      <c r="B54" s="21" t="s">
        <v>71</v>
      </c>
      <c r="C54" s="22" t="s">
        <v>62</v>
      </c>
      <c r="D54" s="22">
        <v>2</v>
      </c>
      <c r="E54" s="22" t="s">
        <v>49</v>
      </c>
      <c r="F54" s="94">
        <v>21900</v>
      </c>
      <c r="G54" s="95">
        <f>(D54*F54)</f>
        <v>43800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  <c r="IS54" s="69"/>
      <c r="IT54" s="69"/>
      <c r="IU54" s="69"/>
    </row>
    <row r="55" spans="1:255" customFormat="1" ht="12" customHeight="1" x14ac:dyDescent="0.25">
      <c r="A55" s="66"/>
      <c r="B55" s="21" t="s">
        <v>72</v>
      </c>
      <c r="C55" s="22" t="s">
        <v>66</v>
      </c>
      <c r="D55" s="22">
        <v>1</v>
      </c>
      <c r="E55" s="22" t="s">
        <v>49</v>
      </c>
      <c r="F55" s="94">
        <v>19000</v>
      </c>
      <c r="G55" s="95">
        <f>F55*D55</f>
        <v>19000</v>
      </c>
      <c r="H55" s="69"/>
      <c r="I55" s="69" t="s">
        <v>3</v>
      </c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  <c r="IS55" s="69"/>
      <c r="IT55" s="69"/>
      <c r="IU55" s="69"/>
    </row>
    <row r="56" spans="1:255" customFormat="1" ht="12" customHeight="1" x14ac:dyDescent="0.25">
      <c r="A56" s="66"/>
      <c r="B56" s="21" t="s">
        <v>73</v>
      </c>
      <c r="C56" s="22" t="s">
        <v>69</v>
      </c>
      <c r="D56" s="22">
        <v>3</v>
      </c>
      <c r="E56" s="22" t="s">
        <v>37</v>
      </c>
      <c r="F56" s="94">
        <v>7964</v>
      </c>
      <c r="G56" s="95">
        <f>F56*D56</f>
        <v>23892</v>
      </c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  <c r="IS56" s="69"/>
      <c r="IT56" s="69"/>
      <c r="IU56" s="69"/>
    </row>
    <row r="57" spans="1:255" customFormat="1" ht="12" customHeight="1" x14ac:dyDescent="0.25">
      <c r="A57" s="66"/>
      <c r="B57" s="98" t="s">
        <v>74</v>
      </c>
      <c r="C57" s="22"/>
      <c r="D57" s="22"/>
      <c r="E57" s="22"/>
      <c r="F57" s="94"/>
      <c r="G57" s="95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69"/>
      <c r="IP57" s="69"/>
      <c r="IQ57" s="69"/>
      <c r="IR57" s="69"/>
      <c r="IS57" s="69"/>
      <c r="IT57" s="69"/>
      <c r="IU57" s="69"/>
    </row>
    <row r="58" spans="1:255" customFormat="1" ht="12" customHeight="1" x14ac:dyDescent="0.25">
      <c r="A58" s="66"/>
      <c r="B58" s="21" t="s">
        <v>75</v>
      </c>
      <c r="C58" s="22" t="s">
        <v>69</v>
      </c>
      <c r="D58" s="22">
        <v>0.5</v>
      </c>
      <c r="E58" s="22" t="s">
        <v>76</v>
      </c>
      <c r="F58" s="94">
        <v>44600</v>
      </c>
      <c r="G58" s="95">
        <f t="shared" ref="G58" si="2">D58*F58</f>
        <v>22300</v>
      </c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  <c r="IT58" s="69"/>
      <c r="IU58" s="69"/>
    </row>
    <row r="59" spans="1:255" customFormat="1" ht="12" customHeight="1" x14ac:dyDescent="0.25">
      <c r="A59" s="66"/>
      <c r="B59" s="21" t="s">
        <v>77</v>
      </c>
      <c r="C59" s="22" t="s">
        <v>69</v>
      </c>
      <c r="D59" s="22">
        <v>0.5</v>
      </c>
      <c r="E59" s="22" t="s">
        <v>76</v>
      </c>
      <c r="F59" s="94">
        <v>106000</v>
      </c>
      <c r="G59" s="95">
        <f t="shared" ref="G59" si="3">(D59*F59)</f>
        <v>53000</v>
      </c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  <c r="IM59" s="69"/>
      <c r="IN59" s="69"/>
      <c r="IO59" s="69"/>
      <c r="IP59" s="69"/>
      <c r="IQ59" s="69"/>
      <c r="IR59" s="69"/>
      <c r="IS59" s="69"/>
      <c r="IT59" s="69"/>
      <c r="IU59" s="69"/>
    </row>
    <row r="60" spans="1:255" customFormat="1" ht="12" customHeight="1" x14ac:dyDescent="0.25">
      <c r="A60" s="66"/>
      <c r="B60" s="98" t="s">
        <v>78</v>
      </c>
      <c r="C60" s="22"/>
      <c r="D60" s="22"/>
      <c r="E60" s="22"/>
      <c r="F60" s="94"/>
      <c r="G60" s="95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  <c r="IM60" s="69"/>
      <c r="IN60" s="69"/>
      <c r="IO60" s="69"/>
      <c r="IP60" s="69"/>
      <c r="IQ60" s="69"/>
      <c r="IR60" s="69"/>
      <c r="IS60" s="69"/>
      <c r="IT60" s="69"/>
      <c r="IU60" s="69"/>
    </row>
    <row r="61" spans="1:255" customFormat="1" ht="12" customHeight="1" x14ac:dyDescent="0.25">
      <c r="A61" s="66"/>
      <c r="B61" s="21" t="s">
        <v>79</v>
      </c>
      <c r="C61" s="22" t="s">
        <v>69</v>
      </c>
      <c r="D61" s="22">
        <v>20</v>
      </c>
      <c r="E61" s="22" t="s">
        <v>80</v>
      </c>
      <c r="F61" s="94">
        <v>3000</v>
      </c>
      <c r="G61" s="95">
        <f>+D61*F61</f>
        <v>60000</v>
      </c>
      <c r="H61" s="69" t="s">
        <v>3</v>
      </c>
      <c r="I61" s="69" t="s">
        <v>3</v>
      </c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  <c r="IS61" s="69"/>
      <c r="IT61" s="69"/>
      <c r="IU61" s="69"/>
    </row>
    <row r="62" spans="1:255" s="86" customFormat="1" ht="12.75" customHeight="1" x14ac:dyDescent="0.25">
      <c r="A62" s="92"/>
      <c r="B62" s="2" t="s">
        <v>81</v>
      </c>
      <c r="C62" s="3"/>
      <c r="D62" s="3"/>
      <c r="E62" s="3"/>
      <c r="F62" s="4"/>
      <c r="G62" s="5">
        <f>SUM(G46:G61)</f>
        <v>2959992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</row>
    <row r="63" spans="1:255" s="85" customFormat="1" ht="12" customHeight="1" x14ac:dyDescent="0.25">
      <c r="A63" s="79"/>
      <c r="B63" s="88"/>
      <c r="C63" s="90"/>
      <c r="D63" s="90"/>
      <c r="E63" s="90"/>
      <c r="F63" s="96"/>
      <c r="G63" s="97" t="s">
        <v>3</v>
      </c>
    </row>
    <row r="64" spans="1:255" s="86" customFormat="1" ht="12" customHeight="1" x14ac:dyDescent="0.25">
      <c r="A64" s="92"/>
      <c r="B64" s="15" t="s">
        <v>78</v>
      </c>
      <c r="C64" s="16"/>
      <c r="D64" s="17"/>
      <c r="E64" s="17"/>
      <c r="F64" s="18"/>
      <c r="G64" s="93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</row>
    <row r="65" spans="1:255" s="86" customFormat="1" ht="24" customHeight="1" x14ac:dyDescent="0.25">
      <c r="A65" s="92"/>
      <c r="B65" s="19" t="s">
        <v>82</v>
      </c>
      <c r="C65" s="20" t="s">
        <v>58</v>
      </c>
      <c r="D65" s="20" t="s">
        <v>59</v>
      </c>
      <c r="E65" s="19" t="s">
        <v>28</v>
      </c>
      <c r="F65" s="20" t="s">
        <v>29</v>
      </c>
      <c r="G65" s="19" t="s">
        <v>30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</row>
    <row r="66" spans="1:255" customFormat="1" ht="12" customHeight="1" x14ac:dyDescent="0.25">
      <c r="A66" s="66"/>
      <c r="B66" s="21" t="s">
        <v>83</v>
      </c>
      <c r="C66" s="22" t="s">
        <v>26</v>
      </c>
      <c r="D66" s="22">
        <v>700</v>
      </c>
      <c r="E66" s="22" t="s">
        <v>37</v>
      </c>
      <c r="F66" s="94">
        <v>300</v>
      </c>
      <c r="G66" s="95">
        <f>+D66*F66</f>
        <v>210000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customFormat="1" ht="12" customHeight="1" x14ac:dyDescent="0.25">
      <c r="A67" s="66"/>
      <c r="B67" s="21" t="s">
        <v>84</v>
      </c>
      <c r="C67" s="22" t="s">
        <v>69</v>
      </c>
      <c r="D67" s="22">
        <v>3</v>
      </c>
      <c r="E67" s="22" t="s">
        <v>85</v>
      </c>
      <c r="F67" s="94">
        <v>10454</v>
      </c>
      <c r="G67" s="95">
        <f t="shared" ref="G67:G68" si="4">+D67*F67</f>
        <v>31362</v>
      </c>
      <c r="H67" s="69"/>
      <c r="I67" s="69" t="s">
        <v>3</v>
      </c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customFormat="1" ht="12" customHeight="1" x14ac:dyDescent="0.25">
      <c r="A68" s="66"/>
      <c r="B68" s="21" t="s">
        <v>86</v>
      </c>
      <c r="C68" s="22" t="s">
        <v>87</v>
      </c>
      <c r="D68" s="22">
        <v>1</v>
      </c>
      <c r="E68" s="22" t="s">
        <v>88</v>
      </c>
      <c r="F68" s="94">
        <v>200000</v>
      </c>
      <c r="G68" s="95">
        <f t="shared" si="4"/>
        <v>200000</v>
      </c>
      <c r="H68" s="69"/>
      <c r="I68" s="69" t="s">
        <v>3</v>
      </c>
      <c r="J68" s="69" t="s">
        <v>3</v>
      </c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86" customFormat="1" ht="12.75" customHeight="1" x14ac:dyDescent="0.25">
      <c r="A69" s="92"/>
      <c r="B69" s="2" t="s">
        <v>89</v>
      </c>
      <c r="C69" s="3"/>
      <c r="D69" s="3"/>
      <c r="E69" s="3"/>
      <c r="F69" s="4"/>
      <c r="G69" s="5">
        <f>SUM(G66:G68)</f>
        <v>441362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</row>
    <row r="70" spans="1:255" ht="12" customHeight="1" x14ac:dyDescent="0.25">
      <c r="A70" s="8"/>
      <c r="B70" s="24"/>
      <c r="C70" s="24"/>
      <c r="D70" s="24"/>
      <c r="E70" s="24"/>
      <c r="F70" s="25"/>
      <c r="G70" s="25"/>
    </row>
    <row r="71" spans="1:255" s="86" customFormat="1" ht="12" customHeight="1" x14ac:dyDescent="0.25">
      <c r="A71" s="99"/>
      <c r="B71" s="100" t="s">
        <v>90</v>
      </c>
      <c r="C71" s="101"/>
      <c r="D71" s="101"/>
      <c r="E71" s="101"/>
      <c r="F71" s="101"/>
      <c r="G71" s="102">
        <f>G24+G42+G62+G69</f>
        <v>5103354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</row>
    <row r="72" spans="1:255" s="86" customFormat="1" ht="12" customHeight="1" x14ac:dyDescent="0.25">
      <c r="A72" s="99"/>
      <c r="B72" s="103" t="s">
        <v>91</v>
      </c>
      <c r="C72" s="104"/>
      <c r="D72" s="104"/>
      <c r="E72" s="104"/>
      <c r="F72" s="104"/>
      <c r="G72" s="105">
        <f>G71*0.05</f>
        <v>255167.7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</row>
    <row r="73" spans="1:255" s="86" customFormat="1" ht="12" customHeight="1" x14ac:dyDescent="0.25">
      <c r="A73" s="99"/>
      <c r="B73" s="106" t="s">
        <v>92</v>
      </c>
      <c r="C73" s="107"/>
      <c r="D73" s="107"/>
      <c r="E73" s="107"/>
      <c r="F73" s="107"/>
      <c r="G73" s="108">
        <f>G72+G71</f>
        <v>5358521.7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</row>
    <row r="74" spans="1:255" s="86" customFormat="1" ht="12" customHeight="1" x14ac:dyDescent="0.25">
      <c r="A74" s="99"/>
      <c r="B74" s="103" t="s">
        <v>93</v>
      </c>
      <c r="C74" s="104"/>
      <c r="D74" s="104"/>
      <c r="E74" s="104"/>
      <c r="F74" s="104"/>
      <c r="G74" s="105">
        <f>G12</f>
        <v>7200000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</row>
    <row r="75" spans="1:255" s="86" customFormat="1" ht="12" customHeight="1" x14ac:dyDescent="0.25">
      <c r="A75" s="99"/>
      <c r="B75" s="109" t="s">
        <v>94</v>
      </c>
      <c r="C75" s="110"/>
      <c r="D75" s="110"/>
      <c r="E75" s="110"/>
      <c r="F75" s="110"/>
      <c r="G75" s="111">
        <f>G74-G73</f>
        <v>1841478.2999999998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  <c r="FJ75" s="85"/>
      <c r="FK75" s="85"/>
      <c r="FL75" s="85"/>
      <c r="FM75" s="85"/>
      <c r="FN75" s="85"/>
      <c r="FO75" s="85"/>
      <c r="FP75" s="85"/>
      <c r="FQ75" s="85"/>
      <c r="FR75" s="85"/>
      <c r="FS75" s="85"/>
      <c r="FT75" s="85"/>
      <c r="FU75" s="85"/>
      <c r="FV75" s="85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  <c r="IU75" s="85"/>
    </row>
    <row r="76" spans="1:255" ht="12.75" customHeight="1" x14ac:dyDescent="0.25">
      <c r="A76" s="23"/>
      <c r="B76" s="26" t="s">
        <v>95</v>
      </c>
      <c r="C76" s="27"/>
      <c r="D76" s="27"/>
      <c r="E76" s="27"/>
      <c r="F76" s="27"/>
      <c r="G76" s="28"/>
    </row>
    <row r="77" spans="1:255" ht="12" customHeight="1" thickBot="1" x14ac:dyDescent="0.3">
      <c r="A77" s="23"/>
      <c r="B77" s="29"/>
      <c r="C77" s="27"/>
      <c r="D77" s="27"/>
      <c r="E77" s="27"/>
      <c r="F77" s="27"/>
      <c r="G77" s="28"/>
    </row>
    <row r="78" spans="1:255" ht="12" customHeight="1" x14ac:dyDescent="0.25">
      <c r="A78" s="23"/>
      <c r="B78" s="30" t="s">
        <v>96</v>
      </c>
      <c r="C78" s="31"/>
      <c r="D78" s="31"/>
      <c r="E78" s="31"/>
      <c r="F78" s="32"/>
      <c r="G78" s="28"/>
    </row>
    <row r="79" spans="1:255" ht="12" customHeight="1" x14ac:dyDescent="0.25">
      <c r="A79" s="23"/>
      <c r="B79" s="33" t="s">
        <v>97</v>
      </c>
      <c r="C79" s="34"/>
      <c r="D79" s="34"/>
      <c r="E79" s="34"/>
      <c r="F79" s="35"/>
      <c r="G79" s="28"/>
    </row>
    <row r="80" spans="1:255" ht="12" customHeight="1" x14ac:dyDescent="0.25">
      <c r="A80" s="23"/>
      <c r="B80" s="33" t="s">
        <v>98</v>
      </c>
      <c r="C80" s="34"/>
      <c r="D80" s="34"/>
      <c r="E80" s="34"/>
      <c r="F80" s="35"/>
      <c r="G80" s="28"/>
    </row>
    <row r="81" spans="1:7" ht="12" customHeight="1" x14ac:dyDescent="0.25">
      <c r="A81" s="23"/>
      <c r="B81" s="33" t="s">
        <v>99</v>
      </c>
      <c r="C81" s="34"/>
      <c r="D81" s="34"/>
      <c r="E81" s="34"/>
      <c r="F81" s="35"/>
      <c r="G81" s="28"/>
    </row>
    <row r="82" spans="1:7" ht="12" customHeight="1" x14ac:dyDescent="0.25">
      <c r="A82" s="23"/>
      <c r="B82" s="33" t="s">
        <v>100</v>
      </c>
      <c r="C82" s="34"/>
      <c r="D82" s="34"/>
      <c r="E82" s="34"/>
      <c r="F82" s="35"/>
      <c r="G82" s="28"/>
    </row>
    <row r="83" spans="1:7" ht="12.75" customHeight="1" x14ac:dyDescent="0.25">
      <c r="A83" s="23"/>
      <c r="B83" s="33" t="s">
        <v>101</v>
      </c>
      <c r="C83" s="34"/>
      <c r="D83" s="34"/>
      <c r="E83" s="34"/>
      <c r="F83" s="35"/>
      <c r="G83" s="28"/>
    </row>
    <row r="84" spans="1:7" ht="12.75" customHeight="1" x14ac:dyDescent="0.25">
      <c r="A84" s="23"/>
      <c r="B84" s="33" t="s">
        <v>102</v>
      </c>
      <c r="C84" s="34"/>
      <c r="D84" s="34"/>
      <c r="E84" s="34"/>
      <c r="F84" s="35"/>
      <c r="G84" s="28"/>
    </row>
    <row r="85" spans="1:7" ht="12.75" customHeight="1" thickBot="1" x14ac:dyDescent="0.3">
      <c r="A85" s="23"/>
      <c r="B85" s="36" t="s">
        <v>103</v>
      </c>
      <c r="C85" s="37"/>
      <c r="D85" s="37"/>
      <c r="E85" s="37"/>
      <c r="F85" s="38"/>
      <c r="G85" s="28"/>
    </row>
    <row r="86" spans="1:7" ht="15" customHeight="1" x14ac:dyDescent="0.25">
      <c r="A86" s="23"/>
      <c r="B86" s="29"/>
      <c r="C86" s="34"/>
      <c r="D86" s="34"/>
      <c r="E86" s="34"/>
      <c r="F86" s="34"/>
      <c r="G86" s="28"/>
    </row>
    <row r="87" spans="1:7" ht="12" customHeight="1" thickBot="1" x14ac:dyDescent="0.3">
      <c r="A87" s="23"/>
      <c r="B87" s="112" t="s">
        <v>104</v>
      </c>
      <c r="C87" s="113"/>
      <c r="D87" s="39"/>
      <c r="E87" s="40"/>
      <c r="F87" s="40"/>
      <c r="G87" s="28"/>
    </row>
    <row r="88" spans="1:7" ht="12" customHeight="1" x14ac:dyDescent="0.25">
      <c r="A88" s="23"/>
      <c r="B88" s="41" t="s">
        <v>82</v>
      </c>
      <c r="C88" s="42" t="s">
        <v>105</v>
      </c>
      <c r="D88" s="43" t="s">
        <v>106</v>
      </c>
      <c r="E88" s="40"/>
      <c r="F88" s="40"/>
      <c r="G88" s="28"/>
    </row>
    <row r="89" spans="1:7" ht="12" customHeight="1" x14ac:dyDescent="0.25">
      <c r="A89" s="23"/>
      <c r="B89" s="44" t="s">
        <v>107</v>
      </c>
      <c r="C89" s="63">
        <f>+G24</f>
        <v>1125000</v>
      </c>
      <c r="D89" s="45">
        <f>(C89/C95)</f>
        <v>0.20994596326819018</v>
      </c>
      <c r="E89" s="40"/>
      <c r="F89" s="40"/>
      <c r="G89" s="28"/>
    </row>
    <row r="90" spans="1:7" ht="12" customHeight="1" x14ac:dyDescent="0.25">
      <c r="A90" s="23"/>
      <c r="B90" s="44" t="s">
        <v>108</v>
      </c>
      <c r="C90" s="64">
        <f>+G29</f>
        <v>0</v>
      </c>
      <c r="D90" s="45">
        <v>0</v>
      </c>
      <c r="E90" s="40"/>
      <c r="F90" s="40"/>
      <c r="G90" s="28"/>
    </row>
    <row r="91" spans="1:7" ht="12" customHeight="1" x14ac:dyDescent="0.25">
      <c r="A91" s="23"/>
      <c r="B91" s="44" t="s">
        <v>109</v>
      </c>
      <c r="C91" s="63">
        <f>+G42</f>
        <v>577000</v>
      </c>
      <c r="D91" s="45">
        <f>(C91/C95)</f>
        <v>0.10767895182732953</v>
      </c>
      <c r="E91" s="40"/>
      <c r="F91" s="40"/>
      <c r="G91" s="28"/>
    </row>
    <row r="92" spans="1:7" ht="12" customHeight="1" x14ac:dyDescent="0.25">
      <c r="A92" s="23"/>
      <c r="B92" s="44" t="s">
        <v>57</v>
      </c>
      <c r="C92" s="63">
        <f>+G62</f>
        <v>2959992</v>
      </c>
      <c r="D92" s="45">
        <f>(C92/C95)</f>
        <v>0.55238966373878828</v>
      </c>
      <c r="E92" s="40"/>
      <c r="F92" s="40"/>
      <c r="G92" s="28"/>
    </row>
    <row r="93" spans="1:7" ht="12" customHeight="1" x14ac:dyDescent="0.25">
      <c r="A93" s="23"/>
      <c r="B93" s="44" t="s">
        <v>110</v>
      </c>
      <c r="C93" s="65">
        <f>+G69</f>
        <v>441362</v>
      </c>
      <c r="D93" s="45">
        <f>(C93/C95)</f>
        <v>8.2366373546644403E-2</v>
      </c>
      <c r="E93" s="46"/>
      <c r="F93" s="46"/>
      <c r="G93" s="28"/>
    </row>
    <row r="94" spans="1:7" ht="12.75" customHeight="1" x14ac:dyDescent="0.25">
      <c r="A94" s="23"/>
      <c r="B94" s="44" t="s">
        <v>111</v>
      </c>
      <c r="C94" s="65">
        <f>+G72</f>
        <v>255167.7</v>
      </c>
      <c r="D94" s="45">
        <f>(C94/C95)</f>
        <v>4.7619047619047616E-2</v>
      </c>
      <c r="E94" s="46"/>
      <c r="F94" s="46"/>
      <c r="G94" s="28"/>
    </row>
    <row r="95" spans="1:7" ht="12" customHeight="1" thickBot="1" x14ac:dyDescent="0.3">
      <c r="A95" s="23"/>
      <c r="B95" s="47" t="s">
        <v>112</v>
      </c>
      <c r="C95" s="48">
        <f>SUM(C89:C94)</f>
        <v>5358521.7</v>
      </c>
      <c r="D95" s="49">
        <f>SUM(D89:D94)</f>
        <v>1</v>
      </c>
      <c r="E95" s="46"/>
      <c r="F95" s="46"/>
      <c r="G95" s="28"/>
    </row>
    <row r="96" spans="1:7" ht="12.75" customHeight="1" x14ac:dyDescent="0.25">
      <c r="A96" s="23"/>
      <c r="B96" s="29"/>
      <c r="C96" s="27"/>
      <c r="D96" s="27"/>
      <c r="E96" s="27"/>
      <c r="F96" s="27"/>
      <c r="G96" s="28"/>
    </row>
    <row r="97" spans="1:7" ht="12" customHeight="1" x14ac:dyDescent="0.25">
      <c r="A97" s="23"/>
      <c r="B97" s="7"/>
      <c r="C97" s="27"/>
      <c r="D97" s="27"/>
      <c r="E97" s="27"/>
      <c r="F97" s="27"/>
      <c r="G97" s="28"/>
    </row>
    <row r="98" spans="1:7" ht="12" customHeight="1" thickBot="1" x14ac:dyDescent="0.3">
      <c r="A98" s="50"/>
      <c r="B98" s="51"/>
      <c r="C98" s="52" t="s">
        <v>113</v>
      </c>
      <c r="D98" s="53"/>
      <c r="E98" s="54"/>
      <c r="F98" s="55"/>
      <c r="G98" s="56"/>
    </row>
    <row r="99" spans="1:7" ht="12.75" customHeight="1" x14ac:dyDescent="0.25">
      <c r="A99" s="23"/>
      <c r="B99" s="57" t="s">
        <v>114</v>
      </c>
      <c r="C99" s="58">
        <v>700</v>
      </c>
      <c r="D99" s="58">
        <v>800</v>
      </c>
      <c r="E99" s="59">
        <v>900</v>
      </c>
      <c r="F99" s="60"/>
      <c r="G99" s="56"/>
    </row>
    <row r="100" spans="1:7" ht="15.6" customHeight="1" thickBot="1" x14ac:dyDescent="0.3">
      <c r="A100" s="23"/>
      <c r="B100" s="47" t="s">
        <v>115</v>
      </c>
      <c r="C100" s="48">
        <f>(G73/C99)</f>
        <v>7655.0309999999999</v>
      </c>
      <c r="D100" s="48">
        <f>(G73/D99)</f>
        <v>6698.1521250000005</v>
      </c>
      <c r="E100" s="61">
        <f>(G73/E99)</f>
        <v>5953.9130000000005</v>
      </c>
      <c r="F100" s="60"/>
      <c r="G100" s="34"/>
    </row>
    <row r="101" spans="1:7" ht="11.25" customHeight="1" x14ac:dyDescent="0.25">
      <c r="A101" s="23"/>
      <c r="B101" s="26" t="s">
        <v>116</v>
      </c>
      <c r="C101" s="34"/>
      <c r="D101" s="34"/>
      <c r="E101" s="34"/>
      <c r="F101" s="34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CUARESMERA</vt:lpstr>
      <vt:lpstr>'PAPA CUARESMERA'!Área_de_impresión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Morales Leon Jeannette Paola</cp:lastModifiedBy>
  <cp:revision/>
  <dcterms:created xsi:type="dcterms:W3CDTF">2020-11-27T12:49:26Z</dcterms:created>
  <dcterms:modified xsi:type="dcterms:W3CDTF">2023-02-02T13:14:47Z</dcterms:modified>
  <cp:category/>
  <cp:contentStatus/>
</cp:coreProperties>
</file>