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PAPA DE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9" i="1" l="1"/>
  <c r="G52" i="1" l="1"/>
  <c r="G50" i="1"/>
  <c r="G51" i="1"/>
  <c r="G53" i="1"/>
  <c r="G55" i="1"/>
  <c r="G56" i="1"/>
  <c r="G58" i="1"/>
  <c r="G60" i="1"/>
  <c r="G61" i="1"/>
  <c r="G49" i="1"/>
  <c r="G62" i="1" l="1"/>
  <c r="G22" i="1"/>
  <c r="G23" i="1"/>
  <c r="G24" i="1"/>
  <c r="G21" i="1"/>
  <c r="G12" i="1" l="1"/>
  <c r="D98" i="1" l="1"/>
  <c r="C92" i="1"/>
  <c r="G25" i="1"/>
  <c r="C88" i="1" s="1"/>
  <c r="G30" i="1" l="1"/>
  <c r="C89" i="1" s="1"/>
  <c r="G74" i="1"/>
  <c r="C91" i="1" l="1"/>
  <c r="G45" i="1"/>
  <c r="G71" i="1" l="1"/>
  <c r="G72" i="1" s="1"/>
  <c r="C90" i="1"/>
  <c r="G73" i="1" l="1"/>
  <c r="D99" i="1" s="1"/>
  <c r="C93" i="1"/>
  <c r="C94" i="1" s="1"/>
  <c r="D88" i="1" s="1"/>
  <c r="G75" i="1" l="1"/>
  <c r="E99" i="1"/>
  <c r="D92" i="1"/>
  <c r="D91" i="1"/>
  <c r="D90" i="1"/>
  <c r="C99" i="1"/>
  <c r="D93" i="1"/>
  <c r="D94" i="1" l="1"/>
</calcChain>
</file>

<file path=xl/sharedStrings.xml><?xml version="1.0" encoding="utf-8"?>
<sst xmlns="http://schemas.openxmlformats.org/spreadsheetml/2006/main" count="197" uniqueCount="122">
  <si>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</si>
  <si>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</si>
  <si>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</si>
  <si>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</si>
  <si>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</si>
  <si>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</si>
  <si>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</si>
  <si>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</si>
  <si>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</si>
  <si>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</si>
  <si>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</si>
  <si>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</si>
  <si>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</si>
  <si>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</si>
  <si>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</si>
  <si>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</si>
  <si>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</si>
  <si>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</si>
  <si>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</si>
  <si>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</si>
  <si>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</si>
  <si>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</si>
  <si>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</si>
  <si>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</si>
  <si>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</si>
  <si>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</si>
  <si>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</si>
  <si>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</si>
  <si>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</si>
  <si>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</si>
  <si>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</si>
  <si>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</si>
  <si>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</si>
  <si>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</si>
  <si>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</si>
  <si>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</si>
  <si>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</si>
  <si>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</si>
  <si>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</si>
  <si>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</si>
  <si>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</si>
  <si>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</si>
  <si>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</si>
  <si>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</si>
  <si>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</si>
  <si>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</si>
  <si>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</si>
  <si>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</si>
  <si>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</si>
  <si>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</si>
  <si>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</si>
  <si>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</si>
  <si>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</si>
  <si>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</si>
  <si>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</si>
  <si>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</si>
  <si>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</si>
  <si>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</si>
  <si>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</si>
  <si>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</si>
  <si>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ASTERIX</t>
  </si>
  <si>
    <t>MEDIO</t>
  </si>
  <si>
    <t>METROPOLITANA</t>
  </si>
  <si>
    <t>PAPA DE GUARDA</t>
  </si>
  <si>
    <t>Dic -Ene</t>
  </si>
  <si>
    <t>MERCADO INTERNO</t>
  </si>
  <si>
    <t>Dic-Mar</t>
  </si>
  <si>
    <t>NO HAY</t>
  </si>
  <si>
    <t>Aplicación Fertilizante</t>
  </si>
  <si>
    <t>Sep-Oct</t>
  </si>
  <si>
    <t>Aplicación AgroquÍmicos</t>
  </si>
  <si>
    <t>Riegos</t>
  </si>
  <si>
    <t>Sep-Nov</t>
  </si>
  <si>
    <t>Cosecha</t>
  </si>
  <si>
    <t>Diciembre</t>
  </si>
  <si>
    <t xml:space="preserve">Arado cincel </t>
  </si>
  <si>
    <t xml:space="preserve">Rastra </t>
  </si>
  <si>
    <t>Ago-Sept</t>
  </si>
  <si>
    <t>Acequiadura</t>
  </si>
  <si>
    <t>Tractor sembradora</t>
  </si>
  <si>
    <t>Tractor arado surcador aporca</t>
  </si>
  <si>
    <t>Tractor con pulverizador c/barra (herbicida)</t>
  </si>
  <si>
    <t>Sep- Nov</t>
  </si>
  <si>
    <t>Tractor con coloso</t>
  </si>
  <si>
    <t>Tractor con pulverizador c/barra (insect.-fungicida)</t>
  </si>
  <si>
    <t>Cosechadora</t>
  </si>
  <si>
    <t>Tractor coloso cosecha</t>
  </si>
  <si>
    <t>Tracto con rastra (picado e incorporación de rastrojo)</t>
  </si>
  <si>
    <t>RENDIMIENTO (Kg/ha)</t>
  </si>
  <si>
    <t xml:space="preserve"> </t>
  </si>
  <si>
    <t>Agosto</t>
  </si>
  <si>
    <t>FERTILIZANTE</t>
  </si>
  <si>
    <t>Urea</t>
  </si>
  <si>
    <t>Sept - Oct</t>
  </si>
  <si>
    <t>Fosfato diamonico</t>
  </si>
  <si>
    <t>Sept</t>
  </si>
  <si>
    <t>Mezcla Papa</t>
  </si>
  <si>
    <t>FUNGICIDA</t>
  </si>
  <si>
    <t>Curzate M8</t>
  </si>
  <si>
    <t>Oct- Nov</t>
  </si>
  <si>
    <t>Manzate</t>
  </si>
  <si>
    <t>HERBICIDA</t>
  </si>
  <si>
    <t>INSECTICIDA</t>
  </si>
  <si>
    <t>Puzzle 200 SL</t>
  </si>
  <si>
    <t>Coragen</t>
  </si>
  <si>
    <t>Nov- Dic</t>
  </si>
  <si>
    <t>Hilo para coser sacos</t>
  </si>
  <si>
    <t>Sacos plasticos</t>
  </si>
  <si>
    <t>Rendimiento  (kg /hà)</t>
  </si>
  <si>
    <t>Costo unitario ($/ kg) (*)</t>
  </si>
  <si>
    <t>Lt</t>
  </si>
  <si>
    <t>PRECIO ESPERADO ($/kg)</t>
  </si>
  <si>
    <t>ESCENARIOS COSTO UNITARIO  ($/kg)</t>
  </si>
  <si>
    <t>Oct</t>
  </si>
  <si>
    <t>Dic</t>
  </si>
  <si>
    <t>SENCOR 480 SC 5 L</t>
  </si>
  <si>
    <t>Traslado a mercado mayorista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</si>
  <si>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</si>
  <si>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</si>
  <si>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TODAS</t>
  </si>
  <si>
    <t>MARZO 2023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</si>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</sst>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4" fillId="0" borderId="20"/>
  </cellStyleXfs>
  <cellXfs count="202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 wrapText="1"/>
    </xf>
    <xf numFmtId="49" fontId="1" fillId="0" borderId="20" xfId="0" applyNumberFormat="1" applyFont="1" applyFill="1" applyBorder="1" applyAlignment="1">
      <alignment horizontal="right" wrapText="1"/>
    </xf>
    <xf numFmtId="3" fontId="1" fillId="0" borderId="20" xfId="0" applyNumberFormat="1" applyFont="1" applyFill="1" applyBorder="1" applyAlignment="1">
      <alignment horizontal="center" wrapText="1"/>
    </xf>
    <xf numFmtId="3" fontId="2" fillId="0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/>
    </xf>
    <xf numFmtId="49" fontId="3" fillId="0" borderId="51" xfId="0" applyNumberFormat="1" applyFont="1" applyFill="1" applyBorder="1" applyAlignment="1">
      <alignment horizontal="left" vertical="center" wrapText="1"/>
    </xf>
    <xf numFmtId="0" fontId="1" fillId="0" borderId="51" xfId="0" applyFont="1" applyFill="1" applyBorder="1" applyAlignment="1">
      <alignment horizontal="center" vertical="center" wrapText="1"/>
    </xf>
    <xf numFmtId="3" fontId="1" fillId="0" borderId="51" xfId="0" applyNumberFormat="1" applyFont="1" applyFill="1" applyBorder="1" applyAlignment="1">
      <alignment horizontal="center"/>
    </xf>
    <xf numFmtId="49" fontId="3" fillId="0" borderId="51" xfId="0" applyNumberFormat="1" applyFont="1" applyFill="1" applyBorder="1" applyAlignment="1">
      <alignment horizontal="left"/>
    </xf>
    <xf numFmtId="49" fontId="1" fillId="0" borderId="51" xfId="0" applyNumberFormat="1" applyFont="1" applyFill="1" applyBorder="1" applyAlignment="1">
      <alignment horizontal="center"/>
    </xf>
    <xf numFmtId="0" fontId="1" fillId="0" borderId="51" xfId="0" applyNumberFormat="1" applyFont="1" applyFill="1" applyBorder="1" applyAlignment="1">
      <alignment horizontal="center"/>
    </xf>
    <xf numFmtId="49" fontId="1" fillId="0" borderId="51" xfId="0" applyNumberFormat="1" applyFont="1" applyFill="1" applyBorder="1" applyAlignment="1">
      <alignment horizontal="left"/>
    </xf>
    <xf numFmtId="0" fontId="1" fillId="0" borderId="51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left"/>
    </xf>
    <xf numFmtId="0" fontId="5" fillId="0" borderId="51" xfId="0" applyFont="1" applyFill="1" applyBorder="1" applyAlignment="1">
      <alignment horizontal="center"/>
    </xf>
    <xf numFmtId="3" fontId="5" fillId="0" borderId="51" xfId="0" applyNumberFormat="1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center"/>
    </xf>
    <xf numFmtId="0" fontId="5" fillId="0" borderId="51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1" fontId="1" fillId="0" borderId="5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66" fontId="1" fillId="0" borderId="0" xfId="0" applyNumberFormat="1" applyFont="1" applyAlignment="1"/>
    <xf numFmtId="17" fontId="9" fillId="0" borderId="6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right" wrapText="1"/>
    </xf>
    <xf numFmtId="0" fontId="1" fillId="2" borderId="10" xfId="0" applyFont="1" applyFill="1" applyBorder="1" applyAlignment="1"/>
    <xf numFmtId="0" fontId="10" fillId="0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8" fillId="3" borderId="52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right" vertical="center" wrapText="1"/>
    </xf>
    <xf numFmtId="49" fontId="8" fillId="0" borderId="20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6" fillId="0" borderId="22" xfId="0" applyFont="1" applyFill="1" applyBorder="1" applyAlignment="1"/>
    <xf numFmtId="0" fontId="6" fillId="0" borderId="0" xfId="0" applyNumberFormat="1" applyFont="1" applyFill="1" applyAlignment="1"/>
    <xf numFmtId="0" fontId="6" fillId="0" borderId="0" xfId="0" applyFont="1" applyFill="1" applyAlignment="1"/>
    <xf numFmtId="0" fontId="1" fillId="2" borderId="22" xfId="0" applyFont="1" applyFill="1" applyBorder="1" applyAlignment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54" xfId="0" applyFont="1" applyFill="1" applyBorder="1" applyAlignment="1"/>
    <xf numFmtId="0" fontId="1" fillId="2" borderId="55" xfId="0" applyFont="1" applyFill="1" applyBorder="1" applyAlignment="1"/>
    <xf numFmtId="0" fontId="1" fillId="2" borderId="55" xfId="0" applyFont="1" applyFill="1" applyBorder="1" applyAlignment="1">
      <alignment horizontal="center"/>
    </xf>
    <xf numFmtId="3" fontId="1" fillId="2" borderId="55" xfId="0" applyNumberFormat="1" applyFont="1" applyFill="1" applyBorder="1" applyAlignment="1"/>
    <xf numFmtId="3" fontId="1" fillId="2" borderId="55" xfId="0" applyNumberFormat="1" applyFont="1" applyFill="1" applyBorder="1" applyAlignment="1">
      <alignment horizontal="right"/>
    </xf>
    <xf numFmtId="49" fontId="8" fillId="3" borderId="52" xfId="0" applyNumberFormat="1" applyFont="1" applyFill="1" applyBorder="1" applyAlignment="1">
      <alignment horizontal="center" vertical="center"/>
    </xf>
    <xf numFmtId="49" fontId="8" fillId="3" borderId="52" xfId="0" applyNumberFormat="1" applyFont="1" applyFill="1" applyBorder="1" applyAlignment="1">
      <alignment horizontal="right" vertical="center"/>
    </xf>
    <xf numFmtId="0" fontId="1" fillId="2" borderId="51" xfId="0" applyFont="1" applyFill="1" applyBorder="1" applyAlignment="1"/>
    <xf numFmtId="0" fontId="1" fillId="2" borderId="51" xfId="0" applyFont="1" applyFill="1" applyBorder="1" applyAlignment="1">
      <alignment horizontal="center"/>
    </xf>
    <xf numFmtId="1" fontId="1" fillId="0" borderId="0" xfId="0" applyNumberFormat="1" applyFont="1" applyAlignment="1"/>
    <xf numFmtId="49" fontId="1" fillId="2" borderId="53" xfId="0" applyNumberFormat="1" applyFont="1" applyFill="1" applyBorder="1" applyAlignment="1">
      <alignment wrapText="1"/>
    </xf>
    <xf numFmtId="49" fontId="1" fillId="2" borderId="53" xfId="0" applyNumberFormat="1" applyFont="1" applyFill="1" applyBorder="1" applyAlignment="1">
      <alignment horizontal="center"/>
    </xf>
    <xf numFmtId="3" fontId="1" fillId="2" borderId="53" xfId="0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4" fontId="8" fillId="5" borderId="26" xfId="0" applyNumberFormat="1" applyFont="1" applyFill="1" applyBorder="1" applyAlignment="1">
      <alignment vertical="center"/>
    </xf>
    <xf numFmtId="164" fontId="8" fillId="0" borderId="20" xfId="0" applyNumberFormat="1" applyFont="1" applyFill="1" applyBorder="1" applyAlignment="1">
      <alignment vertical="center"/>
    </xf>
    <xf numFmtId="49" fontId="8" fillId="3" borderId="27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4" fontId="8" fillId="3" borderId="28" xfId="0" applyNumberFormat="1" applyFont="1" applyFill="1" applyBorder="1" applyAlignment="1">
      <alignment vertical="center"/>
    </xf>
    <xf numFmtId="49" fontId="8" fillId="5" borderId="27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4" fontId="8" fillId="5" borderId="28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164" fontId="8" fillId="5" borderId="56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3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5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49" fontId="3" fillId="7" borderId="49" xfId="0" applyNumberFormat="1" applyFont="1" applyFill="1" applyBorder="1" applyAlignment="1">
      <alignment vertical="center"/>
    </xf>
    <xf numFmtId="0" fontId="3" fillId="7" borderId="50" xfId="0" applyNumberFormat="1" applyFont="1" applyFill="1" applyBorder="1" applyAlignment="1">
      <alignment vertical="center"/>
    </xf>
    <xf numFmtId="3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>
      <alignment horizontal="right" vertical="center"/>
    </xf>
    <xf numFmtId="165" fontId="3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12" fillId="8" borderId="57" xfId="0" applyNumberFormat="1" applyFont="1" applyFill="1" applyBorder="1" applyAlignment="1">
      <alignment horizontal="center" vertical="center"/>
    </xf>
    <xf numFmtId="49" fontId="12" fillId="8" borderId="58" xfId="0" applyNumberFormat="1" applyFont="1" applyFill="1" applyBorder="1" applyAlignment="1">
      <alignment horizontal="center" vertical="center"/>
    </xf>
    <xf numFmtId="49" fontId="12" fillId="8" borderId="59" xfId="0" applyNumberFormat="1" applyFont="1" applyFill="1" applyBorder="1" applyAlignment="1">
      <alignment horizontal="center" vertical="center"/>
    </xf>
    <xf numFmtId="49" fontId="12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workbookViewId="0">
      <selection activeCell="C14" sqref="C14"/>
    </sheetView>
  </sheetViews>
  <sheetFormatPr baseColWidth="10" defaultColWidth="10.85546875" defaultRowHeight="11.25" customHeight="1" x14ac:dyDescent="0.25"/>
  <cols>
    <col min="1" max="1" width="15.5703125" style="53" customWidth="1"/>
    <col min="2" max="2" width="31.42578125" style="53" customWidth="1"/>
    <col min="3" max="3" width="16.140625" style="53" customWidth="1"/>
    <col min="4" max="4" width="9.5703125" style="53" customWidth="1"/>
    <col min="5" max="5" width="19.42578125" style="53" customWidth="1"/>
    <col min="6" max="6" width="10.85546875" style="53" customWidth="1"/>
    <col min="7" max="7" width="16" style="187" customWidth="1"/>
    <col min="8" max="8" width="16" style="188" customWidth="1"/>
    <col min="9" max="249" width="10.85546875" style="53" customWidth="1"/>
    <col min="250" max="16384" width="10.85546875" style="54"/>
  </cols>
  <sheetData>
    <row r="1" spans="1:9" ht="15" customHeight="1" x14ac:dyDescent="0.25">
      <c r="A1" s="50"/>
      <c r="B1" s="50"/>
      <c r="C1" s="50"/>
      <c r="D1" s="50"/>
      <c r="E1" s="50"/>
      <c r="F1" s="50"/>
      <c r="G1" s="51"/>
      <c r="H1" s="52"/>
    </row>
    <row r="2" spans="1:9" ht="15" customHeight="1" x14ac:dyDescent="0.25">
      <c r="A2" s="50"/>
      <c r="B2" s="50"/>
      <c r="C2" s="50"/>
      <c r="D2" s="50"/>
      <c r="E2" s="50"/>
      <c r="F2" s="50"/>
      <c r="G2" s="51"/>
      <c r="H2" s="52"/>
    </row>
    <row r="3" spans="1:9" ht="15" customHeight="1" x14ac:dyDescent="0.25">
      <c r="A3" s="50"/>
      <c r="B3" s="50"/>
      <c r="C3" s="50"/>
      <c r="D3" s="50"/>
      <c r="E3" s="50"/>
      <c r="F3" s="50"/>
      <c r="G3" s="51"/>
      <c r="H3" s="52"/>
    </row>
    <row r="4" spans="1:9" ht="15" customHeight="1" x14ac:dyDescent="0.25">
      <c r="A4" s="50"/>
      <c r="B4" s="50"/>
      <c r="C4" s="50"/>
      <c r="D4" s="50"/>
      <c r="E4" s="50"/>
      <c r="F4" s="50"/>
      <c r="G4" s="51"/>
      <c r="H4" s="52"/>
    </row>
    <row r="5" spans="1:9" ht="15" customHeight="1" x14ac:dyDescent="0.25">
      <c r="A5" s="50"/>
      <c r="B5" s="50"/>
      <c r="C5" s="50"/>
      <c r="D5" s="50"/>
      <c r="E5" s="50"/>
      <c r="F5" s="50"/>
      <c r="G5" s="51"/>
      <c r="H5" s="52"/>
    </row>
    <row r="6" spans="1:9" ht="15" customHeight="1" x14ac:dyDescent="0.25">
      <c r="A6" s="50"/>
      <c r="B6" s="50"/>
      <c r="C6" s="50"/>
      <c r="D6" s="50"/>
      <c r="E6" s="50"/>
      <c r="F6" s="50"/>
      <c r="G6" s="51"/>
      <c r="H6" s="52"/>
    </row>
    <row r="7" spans="1:9" ht="15" customHeight="1" x14ac:dyDescent="0.25">
      <c r="A7" s="50"/>
      <c r="B7" s="50"/>
      <c r="C7" s="50"/>
      <c r="D7" s="50"/>
      <c r="E7" s="50"/>
      <c r="F7" s="50"/>
      <c r="G7" s="51"/>
      <c r="H7" s="52"/>
    </row>
    <row r="8" spans="1:9" ht="15" customHeight="1" x14ac:dyDescent="0.25">
      <c r="A8" s="50"/>
      <c r="B8" s="55"/>
      <c r="C8" s="56"/>
      <c r="D8" s="50"/>
      <c r="E8" s="56"/>
      <c r="F8" s="56"/>
      <c r="G8" s="57"/>
      <c r="H8" s="52"/>
    </row>
    <row r="9" spans="1:9" ht="12" customHeight="1" x14ac:dyDescent="0.25">
      <c r="A9" s="58"/>
      <c r="B9" s="59" t="s">
        <v>0</v>
      </c>
      <c r="C9" s="2" t="s">
        <v>63</v>
      </c>
      <c r="D9" s="60"/>
      <c r="E9" s="189" t="s">
        <v>88</v>
      </c>
      <c r="F9" s="190"/>
      <c r="G9" s="15">
        <v>29000</v>
      </c>
      <c r="H9" s="19"/>
    </row>
    <row r="10" spans="1:9" ht="18" customHeight="1" x14ac:dyDescent="0.25">
      <c r="A10" s="58"/>
      <c r="B10" s="1" t="s">
        <v>1</v>
      </c>
      <c r="C10" s="14" t="s">
        <v>60</v>
      </c>
      <c r="D10" s="60"/>
      <c r="E10" s="191" t="s">
        <v>2</v>
      </c>
      <c r="F10" s="192"/>
      <c r="G10" s="2" t="s">
        <v>64</v>
      </c>
      <c r="H10" s="20"/>
    </row>
    <row r="11" spans="1:9" ht="18" customHeight="1" x14ac:dyDescent="0.25">
      <c r="A11" s="58"/>
      <c r="B11" s="1" t="s">
        <v>3</v>
      </c>
      <c r="C11" s="2" t="s">
        <v>61</v>
      </c>
      <c r="D11" s="60"/>
      <c r="E11" s="191" t="s">
        <v>111</v>
      </c>
      <c r="F11" s="192"/>
      <c r="G11" s="13">
        <v>400</v>
      </c>
      <c r="H11" s="21"/>
      <c r="I11" s="61" t="s">
        <v>89</v>
      </c>
    </row>
    <row r="12" spans="1:9" ht="11.25" customHeight="1" x14ac:dyDescent="0.25">
      <c r="A12" s="58"/>
      <c r="B12" s="1" t="s">
        <v>4</v>
      </c>
      <c r="C12" s="3" t="s">
        <v>62</v>
      </c>
      <c r="D12" s="60"/>
      <c r="E12" s="47" t="s">
        <v>5</v>
      </c>
      <c r="F12" s="48"/>
      <c r="G12" s="9">
        <f>G9*G11</f>
        <v>11600000</v>
      </c>
      <c r="H12" s="22"/>
    </row>
    <row r="13" spans="1:9" ht="11.25" customHeight="1" x14ac:dyDescent="0.25">
      <c r="A13" s="58"/>
      <c r="B13" s="1" t="s">
        <v>6</v>
      </c>
      <c r="C13" s="2" t="s">
        <v>121</v>
      </c>
      <c r="D13" s="60"/>
      <c r="E13" s="191" t="s">
        <v>7</v>
      </c>
      <c r="F13" s="192"/>
      <c r="G13" s="2" t="s">
        <v>65</v>
      </c>
      <c r="H13" s="20"/>
    </row>
    <row r="14" spans="1:9" ht="13.5" customHeight="1" x14ac:dyDescent="0.25">
      <c r="A14" s="58"/>
      <c r="B14" s="1" t="s">
        <v>8</v>
      </c>
      <c r="C14" s="2" t="s">
        <v>119</v>
      </c>
      <c r="D14" s="60"/>
      <c r="E14" s="191" t="s">
        <v>9</v>
      </c>
      <c r="F14" s="192"/>
      <c r="G14" s="2" t="s">
        <v>66</v>
      </c>
      <c r="H14" s="20"/>
    </row>
    <row r="15" spans="1:9" ht="16.5" customHeight="1" x14ac:dyDescent="0.25">
      <c r="A15" s="58"/>
      <c r="B15" s="1" t="s">
        <v>10</v>
      </c>
      <c r="C15" s="62" t="s">
        <v>120</v>
      </c>
      <c r="D15" s="60"/>
      <c r="E15" s="193" t="s">
        <v>11</v>
      </c>
      <c r="F15" s="194"/>
      <c r="G15" s="3" t="s">
        <v>67</v>
      </c>
      <c r="H15" s="23"/>
    </row>
    <row r="16" spans="1:9" ht="12" customHeight="1" x14ac:dyDescent="0.25">
      <c r="A16" s="50"/>
      <c r="B16" s="63"/>
      <c r="C16" s="64"/>
      <c r="D16" s="56"/>
      <c r="E16" s="65"/>
      <c r="F16" s="65"/>
      <c r="G16" s="66"/>
      <c r="H16" s="67"/>
    </row>
    <row r="17" spans="1:8" ht="12" customHeight="1" x14ac:dyDescent="0.25">
      <c r="A17" s="68"/>
      <c r="B17" s="195" t="s">
        <v>12</v>
      </c>
      <c r="C17" s="196"/>
      <c r="D17" s="196"/>
      <c r="E17" s="196"/>
      <c r="F17" s="196"/>
      <c r="G17" s="196"/>
      <c r="H17" s="69"/>
    </row>
    <row r="18" spans="1:8" ht="12" customHeight="1" x14ac:dyDescent="0.25">
      <c r="A18" s="50"/>
      <c r="B18" s="70"/>
      <c r="C18" s="71"/>
      <c r="D18" s="71"/>
      <c r="E18" s="71"/>
      <c r="F18" s="72"/>
      <c r="G18" s="73"/>
      <c r="H18" s="52"/>
    </row>
    <row r="19" spans="1:8" ht="12" customHeight="1" x14ac:dyDescent="0.25">
      <c r="A19" s="58"/>
      <c r="B19" s="74" t="s">
        <v>13</v>
      </c>
      <c r="C19" s="75"/>
      <c r="D19" s="76"/>
      <c r="E19" s="76"/>
      <c r="F19" s="76"/>
      <c r="G19" s="77"/>
      <c r="H19" s="78"/>
    </row>
    <row r="20" spans="1:8" ht="24" customHeight="1" x14ac:dyDescent="0.25">
      <c r="A20" s="68"/>
      <c r="B20" s="79" t="s">
        <v>14</v>
      </c>
      <c r="C20" s="79" t="s">
        <v>15</v>
      </c>
      <c r="D20" s="79" t="s">
        <v>16</v>
      </c>
      <c r="E20" s="79" t="s">
        <v>17</v>
      </c>
      <c r="F20" s="79" t="s">
        <v>18</v>
      </c>
      <c r="G20" s="79" t="s">
        <v>19</v>
      </c>
      <c r="H20" s="80"/>
    </row>
    <row r="21" spans="1:8" ht="12.75" customHeight="1" x14ac:dyDescent="0.25">
      <c r="A21" s="68"/>
      <c r="B21" s="46" t="s">
        <v>68</v>
      </c>
      <c r="C21" s="4" t="s">
        <v>20</v>
      </c>
      <c r="D21" s="10">
        <v>2</v>
      </c>
      <c r="E21" s="4" t="s">
        <v>69</v>
      </c>
      <c r="F21" s="16">
        <v>30000</v>
      </c>
      <c r="G21" s="16">
        <f>D21*F21</f>
        <v>60000</v>
      </c>
      <c r="H21" s="24"/>
    </row>
    <row r="22" spans="1:8" ht="15.75" customHeight="1" x14ac:dyDescent="0.25">
      <c r="A22" s="68"/>
      <c r="B22" s="46" t="s">
        <v>70</v>
      </c>
      <c r="C22" s="4" t="s">
        <v>20</v>
      </c>
      <c r="D22" s="10">
        <v>3</v>
      </c>
      <c r="E22" s="4" t="s">
        <v>69</v>
      </c>
      <c r="F22" s="16">
        <v>30000</v>
      </c>
      <c r="G22" s="16">
        <f t="shared" ref="G22:G24" si="0">D22*F22</f>
        <v>90000</v>
      </c>
      <c r="H22" s="24"/>
    </row>
    <row r="23" spans="1:8" ht="12.75" customHeight="1" x14ac:dyDescent="0.25">
      <c r="A23" s="68"/>
      <c r="B23" s="46" t="s">
        <v>71</v>
      </c>
      <c r="C23" s="4" t="s">
        <v>20</v>
      </c>
      <c r="D23" s="10">
        <v>7</v>
      </c>
      <c r="E23" s="4" t="s">
        <v>72</v>
      </c>
      <c r="F23" s="16">
        <v>30000</v>
      </c>
      <c r="G23" s="16">
        <f t="shared" si="0"/>
        <v>210000</v>
      </c>
      <c r="H23" s="24"/>
    </row>
    <row r="24" spans="1:8" ht="12.75" customHeight="1" x14ac:dyDescent="0.25">
      <c r="A24" s="68"/>
      <c r="B24" s="46" t="s">
        <v>73</v>
      </c>
      <c r="C24" s="4" t="s">
        <v>20</v>
      </c>
      <c r="D24" s="10">
        <v>42</v>
      </c>
      <c r="E24" s="4" t="s">
        <v>74</v>
      </c>
      <c r="F24" s="16">
        <v>30000</v>
      </c>
      <c r="G24" s="16">
        <f t="shared" si="0"/>
        <v>1260000</v>
      </c>
      <c r="H24" s="24"/>
    </row>
    <row r="25" spans="1:8" ht="12.75" customHeight="1" x14ac:dyDescent="0.25">
      <c r="A25" s="68"/>
      <c r="B25" s="5" t="s">
        <v>21</v>
      </c>
      <c r="C25" s="6"/>
      <c r="D25" s="6"/>
      <c r="E25" s="6"/>
      <c r="F25" s="6"/>
      <c r="G25" s="17">
        <f>G21+G22+G23+G24</f>
        <v>1620000</v>
      </c>
      <c r="H25" s="25"/>
    </row>
    <row r="26" spans="1:8" ht="12" customHeight="1" x14ac:dyDescent="0.25">
      <c r="A26" s="50"/>
      <c r="B26" s="70"/>
      <c r="C26" s="72"/>
      <c r="D26" s="72"/>
      <c r="E26" s="72"/>
      <c r="F26" s="81"/>
      <c r="G26" s="82"/>
      <c r="H26" s="19"/>
    </row>
    <row r="27" spans="1:8" ht="12" customHeight="1" x14ac:dyDescent="0.25">
      <c r="A27" s="58"/>
      <c r="B27" s="83" t="s">
        <v>22</v>
      </c>
      <c r="C27" s="84"/>
      <c r="D27" s="85"/>
      <c r="E27" s="85"/>
      <c r="F27" s="86"/>
      <c r="G27" s="87"/>
      <c r="H27" s="78"/>
    </row>
    <row r="28" spans="1:8" ht="24" customHeight="1" x14ac:dyDescent="0.25">
      <c r="A28" s="58"/>
      <c r="B28" s="88" t="s">
        <v>14</v>
      </c>
      <c r="C28" s="89" t="s">
        <v>15</v>
      </c>
      <c r="D28" s="89" t="s">
        <v>16</v>
      </c>
      <c r="E28" s="88" t="s">
        <v>89</v>
      </c>
      <c r="F28" s="89" t="s">
        <v>18</v>
      </c>
      <c r="G28" s="88" t="s">
        <v>19</v>
      </c>
      <c r="H28" s="90"/>
    </row>
    <row r="29" spans="1:8" ht="12" customHeight="1" x14ac:dyDescent="0.25">
      <c r="A29" s="58"/>
      <c r="B29" s="91" t="s">
        <v>59</v>
      </c>
      <c r="C29" s="92" t="s">
        <v>89</v>
      </c>
      <c r="D29" s="92" t="s">
        <v>89</v>
      </c>
      <c r="E29" s="92" t="s">
        <v>89</v>
      </c>
      <c r="F29" s="93" t="s">
        <v>89</v>
      </c>
      <c r="G29" s="94">
        <v>0</v>
      </c>
      <c r="H29" s="95"/>
    </row>
    <row r="30" spans="1:8" ht="12" customHeight="1" x14ac:dyDescent="0.25">
      <c r="A30" s="58"/>
      <c r="B30" s="7" t="s">
        <v>23</v>
      </c>
      <c r="C30" s="8"/>
      <c r="D30" s="8"/>
      <c r="E30" s="8"/>
      <c r="F30" s="96"/>
      <c r="G30" s="18">
        <f>SUM(G29)</f>
        <v>0</v>
      </c>
      <c r="H30" s="25"/>
    </row>
    <row r="31" spans="1:8" ht="12" customHeight="1" x14ac:dyDescent="0.25">
      <c r="A31" s="50"/>
      <c r="B31" s="97"/>
      <c r="C31" s="98"/>
      <c r="D31" s="98"/>
      <c r="E31" s="98"/>
      <c r="F31" s="99"/>
      <c r="G31" s="100"/>
      <c r="H31" s="19"/>
    </row>
    <row r="32" spans="1:8" ht="12" customHeight="1" x14ac:dyDescent="0.25">
      <c r="A32" s="58"/>
      <c r="B32" s="83" t="s">
        <v>24</v>
      </c>
      <c r="C32" s="84"/>
      <c r="D32" s="85"/>
      <c r="E32" s="85"/>
      <c r="F32" s="86"/>
      <c r="G32" s="87"/>
      <c r="H32" s="78"/>
    </row>
    <row r="33" spans="1:8" ht="24" customHeight="1" x14ac:dyDescent="0.25">
      <c r="A33" s="58"/>
      <c r="B33" s="101" t="s">
        <v>14</v>
      </c>
      <c r="C33" s="101" t="s">
        <v>15</v>
      </c>
      <c r="D33" s="101" t="s">
        <v>16</v>
      </c>
      <c r="E33" s="101" t="s">
        <v>17</v>
      </c>
      <c r="F33" s="102" t="s">
        <v>18</v>
      </c>
      <c r="G33" s="103" t="s">
        <v>19</v>
      </c>
      <c r="H33" s="104"/>
    </row>
    <row r="34" spans="1:8" ht="12.75" customHeight="1" x14ac:dyDescent="0.25">
      <c r="A34" s="68"/>
      <c r="B34" s="46" t="s">
        <v>75</v>
      </c>
      <c r="C34" s="4" t="s">
        <v>25</v>
      </c>
      <c r="D34" s="10">
        <v>0.4</v>
      </c>
      <c r="E34" s="4" t="s">
        <v>26</v>
      </c>
      <c r="F34" s="16">
        <v>581452.80000000005</v>
      </c>
      <c r="G34" s="16">
        <v>128000</v>
      </c>
      <c r="H34" s="24"/>
    </row>
    <row r="35" spans="1:8" ht="12.75" customHeight="1" x14ac:dyDescent="0.25">
      <c r="A35" s="68"/>
      <c r="B35" s="46" t="s">
        <v>76</v>
      </c>
      <c r="C35" s="4" t="s">
        <v>25</v>
      </c>
      <c r="D35" s="10">
        <v>0.4</v>
      </c>
      <c r="E35" s="4" t="s">
        <v>77</v>
      </c>
      <c r="F35" s="16">
        <v>290726.40000000002</v>
      </c>
      <c r="G35" s="16">
        <v>64000</v>
      </c>
      <c r="H35" s="24"/>
    </row>
    <row r="36" spans="1:8" ht="12.75" customHeight="1" x14ac:dyDescent="0.25">
      <c r="A36" s="68"/>
      <c r="B36" s="46" t="s">
        <v>78</v>
      </c>
      <c r="C36" s="4" t="s">
        <v>25</v>
      </c>
      <c r="D36" s="10">
        <v>0.1</v>
      </c>
      <c r="E36" s="4" t="s">
        <v>95</v>
      </c>
      <c r="F36" s="16">
        <v>181704</v>
      </c>
      <c r="G36" s="16">
        <v>10000</v>
      </c>
      <c r="H36" s="24"/>
    </row>
    <row r="37" spans="1:8" ht="12.75" customHeight="1" x14ac:dyDescent="0.25">
      <c r="A37" s="68"/>
      <c r="B37" s="46" t="s">
        <v>79</v>
      </c>
      <c r="C37" s="4" t="s">
        <v>25</v>
      </c>
      <c r="D37" s="10">
        <v>0.5</v>
      </c>
      <c r="E37" s="4" t="s">
        <v>95</v>
      </c>
      <c r="F37" s="16">
        <v>290726.40000000002</v>
      </c>
      <c r="G37" s="16">
        <v>80000</v>
      </c>
      <c r="H37" s="24"/>
    </row>
    <row r="38" spans="1:8" ht="12.75" customHeight="1" x14ac:dyDescent="0.25">
      <c r="A38" s="68"/>
      <c r="B38" s="46" t="s">
        <v>80</v>
      </c>
      <c r="C38" s="4" t="s">
        <v>25</v>
      </c>
      <c r="D38" s="10">
        <v>0.3</v>
      </c>
      <c r="E38" s="4" t="s">
        <v>113</v>
      </c>
      <c r="F38" s="16">
        <v>236215.2</v>
      </c>
      <c r="G38" s="16">
        <v>39000</v>
      </c>
      <c r="H38" s="24"/>
    </row>
    <row r="39" spans="1:8" ht="12.75" customHeight="1" x14ac:dyDescent="0.25">
      <c r="A39" s="68"/>
      <c r="B39" s="46" t="s">
        <v>81</v>
      </c>
      <c r="C39" s="4" t="s">
        <v>25</v>
      </c>
      <c r="D39" s="10">
        <v>0.15</v>
      </c>
      <c r="E39" s="4" t="s">
        <v>82</v>
      </c>
      <c r="F39" s="16">
        <v>290726.40000000002</v>
      </c>
      <c r="G39" s="16">
        <v>24000</v>
      </c>
      <c r="H39" s="24"/>
    </row>
    <row r="40" spans="1:8" ht="12.75" customHeight="1" x14ac:dyDescent="0.25">
      <c r="A40" s="68"/>
      <c r="B40" s="46" t="s">
        <v>83</v>
      </c>
      <c r="C40" s="4" t="s">
        <v>25</v>
      </c>
      <c r="D40" s="10">
        <v>0.5</v>
      </c>
      <c r="E40" s="4" t="s">
        <v>82</v>
      </c>
      <c r="F40" s="16">
        <v>290726.40000000002</v>
      </c>
      <c r="G40" s="16">
        <v>80000</v>
      </c>
      <c r="H40" s="24"/>
    </row>
    <row r="41" spans="1:8" ht="19.5" customHeight="1" x14ac:dyDescent="0.25">
      <c r="A41" s="68"/>
      <c r="B41" s="46" t="s">
        <v>84</v>
      </c>
      <c r="C41" s="4" t="s">
        <v>25</v>
      </c>
      <c r="D41" s="10">
        <v>0.5</v>
      </c>
      <c r="E41" s="4" t="s">
        <v>82</v>
      </c>
      <c r="F41" s="16">
        <v>290726.40000000002</v>
      </c>
      <c r="G41" s="16">
        <v>80000</v>
      </c>
      <c r="H41" s="24"/>
    </row>
    <row r="42" spans="1:8" ht="15.75" customHeight="1" x14ac:dyDescent="0.25">
      <c r="A42" s="68"/>
      <c r="B42" s="46" t="s">
        <v>85</v>
      </c>
      <c r="C42" s="4" t="s">
        <v>25</v>
      </c>
      <c r="D42" s="10">
        <v>0.15</v>
      </c>
      <c r="E42" s="4" t="s">
        <v>114</v>
      </c>
      <c r="F42" s="16">
        <v>290726.40000000002</v>
      </c>
      <c r="G42" s="16">
        <v>24000</v>
      </c>
      <c r="H42" s="24"/>
    </row>
    <row r="43" spans="1:8" ht="12.75" customHeight="1" x14ac:dyDescent="0.25">
      <c r="A43" s="68"/>
      <c r="B43" s="46" t="s">
        <v>86</v>
      </c>
      <c r="C43" s="4" t="s">
        <v>25</v>
      </c>
      <c r="D43" s="10">
        <v>0.3</v>
      </c>
      <c r="E43" s="4" t="s">
        <v>114</v>
      </c>
      <c r="F43" s="16">
        <v>581452.80000000005</v>
      </c>
      <c r="G43" s="16">
        <v>96000</v>
      </c>
      <c r="H43" s="24"/>
    </row>
    <row r="44" spans="1:8" ht="12.75" customHeight="1" x14ac:dyDescent="0.25">
      <c r="A44" s="68"/>
      <c r="B44" s="46" t="s">
        <v>87</v>
      </c>
      <c r="C44" s="4" t="s">
        <v>25</v>
      </c>
      <c r="D44" s="10">
        <v>0.5</v>
      </c>
      <c r="E44" s="4" t="s">
        <v>114</v>
      </c>
      <c r="F44" s="16">
        <v>581452.80000000005</v>
      </c>
      <c r="G44" s="16">
        <v>160000</v>
      </c>
      <c r="H44" s="24"/>
    </row>
    <row r="45" spans="1:8" ht="12.75" customHeight="1" x14ac:dyDescent="0.25">
      <c r="A45" s="58"/>
      <c r="B45" s="7" t="s">
        <v>27</v>
      </c>
      <c r="C45" s="8"/>
      <c r="D45" s="8"/>
      <c r="E45" s="8"/>
      <c r="F45" s="8"/>
      <c r="G45" s="18">
        <f>SUM(G34:G44)</f>
        <v>785000</v>
      </c>
      <c r="H45" s="25"/>
    </row>
    <row r="46" spans="1:8" ht="12" customHeight="1" x14ac:dyDescent="0.25">
      <c r="A46" s="50"/>
      <c r="B46" s="97"/>
      <c r="C46" s="98"/>
      <c r="D46" s="98"/>
      <c r="E46" s="98"/>
      <c r="F46" s="99"/>
      <c r="G46" s="100"/>
      <c r="H46" s="19"/>
    </row>
    <row r="47" spans="1:8" ht="12" customHeight="1" x14ac:dyDescent="0.25">
      <c r="A47" s="58"/>
      <c r="B47" s="83" t="s">
        <v>28</v>
      </c>
      <c r="C47" s="84"/>
      <c r="D47" s="85"/>
      <c r="E47" s="85"/>
      <c r="F47" s="86"/>
      <c r="G47" s="87"/>
      <c r="H47" s="78"/>
    </row>
    <row r="48" spans="1:8" ht="24" customHeight="1" x14ac:dyDescent="0.25">
      <c r="A48" s="58"/>
      <c r="B48" s="105" t="s">
        <v>29</v>
      </c>
      <c r="C48" s="105" t="s">
        <v>30</v>
      </c>
      <c r="D48" s="105" t="s">
        <v>31</v>
      </c>
      <c r="E48" s="105" t="s">
        <v>17</v>
      </c>
      <c r="F48" s="105" t="s">
        <v>18</v>
      </c>
      <c r="G48" s="106" t="s">
        <v>19</v>
      </c>
      <c r="H48" s="107"/>
    </row>
    <row r="49" spans="1:249" s="110" customFormat="1" ht="12.75" customHeight="1" x14ac:dyDescent="0.25">
      <c r="A49" s="108"/>
      <c r="B49" s="27" t="s">
        <v>32</v>
      </c>
      <c r="C49" s="28" t="s">
        <v>33</v>
      </c>
      <c r="D49" s="29">
        <v>3500</v>
      </c>
      <c r="E49" s="28" t="s">
        <v>90</v>
      </c>
      <c r="F49" s="45">
        <v>464</v>
      </c>
      <c r="G49" s="29">
        <f>D49*F49</f>
        <v>1624000</v>
      </c>
      <c r="H49" s="26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/>
      <c r="FZ49" s="109"/>
      <c r="GA49" s="109"/>
      <c r="GB49" s="109"/>
      <c r="GC49" s="109"/>
      <c r="GD49" s="109"/>
      <c r="GE49" s="109"/>
      <c r="GF49" s="109"/>
      <c r="GG49" s="109"/>
      <c r="GH49" s="109"/>
      <c r="GI49" s="109"/>
      <c r="GJ49" s="109"/>
      <c r="GK49" s="109"/>
      <c r="GL49" s="109"/>
      <c r="GM49" s="109"/>
      <c r="GN49" s="109"/>
      <c r="GO49" s="109"/>
      <c r="GP49" s="109"/>
      <c r="GQ49" s="109"/>
      <c r="GR49" s="109"/>
      <c r="GS49" s="109"/>
      <c r="GT49" s="109"/>
      <c r="GU49" s="109"/>
      <c r="GV49" s="109"/>
      <c r="GW49" s="109"/>
      <c r="GX49" s="109"/>
      <c r="GY49" s="109"/>
      <c r="GZ49" s="109"/>
      <c r="HA49" s="109"/>
      <c r="HB49" s="109"/>
      <c r="HC49" s="109"/>
      <c r="HD49" s="109"/>
      <c r="HE49" s="109"/>
      <c r="HF49" s="109"/>
      <c r="HG49" s="109"/>
      <c r="HH49" s="109"/>
      <c r="HI49" s="109"/>
      <c r="HJ49" s="109"/>
      <c r="HK49" s="109"/>
      <c r="HL49" s="109"/>
      <c r="HM49" s="109"/>
      <c r="HN49" s="109"/>
      <c r="HO49" s="109"/>
      <c r="HP49" s="109"/>
      <c r="HQ49" s="109"/>
      <c r="HR49" s="109"/>
      <c r="HS49" s="109"/>
      <c r="HT49" s="109"/>
      <c r="HU49" s="109"/>
      <c r="HV49" s="109"/>
      <c r="HW49" s="109"/>
      <c r="HX49" s="109"/>
      <c r="HY49" s="109"/>
      <c r="HZ49" s="109"/>
      <c r="IA49" s="109"/>
      <c r="IB49" s="109"/>
      <c r="IC49" s="109"/>
      <c r="ID49" s="109"/>
      <c r="IE49" s="109"/>
      <c r="IF49" s="109"/>
      <c r="IG49" s="109"/>
      <c r="IH49" s="109"/>
      <c r="II49" s="109"/>
      <c r="IJ49" s="109"/>
      <c r="IK49" s="109"/>
      <c r="IL49" s="109"/>
      <c r="IM49" s="109"/>
      <c r="IN49" s="109"/>
      <c r="IO49" s="109"/>
    </row>
    <row r="50" spans="1:249" s="110" customFormat="1" ht="12.75" customHeight="1" x14ac:dyDescent="0.25">
      <c r="A50" s="108"/>
      <c r="B50" s="30" t="s">
        <v>91</v>
      </c>
      <c r="C50" s="31"/>
      <c r="D50" s="32"/>
      <c r="E50" s="31"/>
      <c r="F50" s="29"/>
      <c r="G50" s="29">
        <f t="shared" ref="G50:G61" si="1">D50*F50</f>
        <v>0</v>
      </c>
      <c r="H50" s="26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109"/>
      <c r="GP50" s="109"/>
      <c r="GQ50" s="109"/>
      <c r="GR50" s="109"/>
      <c r="GS50" s="109"/>
      <c r="GT50" s="109"/>
      <c r="GU50" s="109"/>
      <c r="GV50" s="109"/>
      <c r="GW50" s="109"/>
      <c r="GX50" s="109"/>
      <c r="GY50" s="109"/>
      <c r="GZ50" s="109"/>
      <c r="HA50" s="109"/>
      <c r="HB50" s="109"/>
      <c r="HC50" s="109"/>
      <c r="HD50" s="109"/>
      <c r="HE50" s="109"/>
      <c r="HF50" s="109"/>
      <c r="HG50" s="109"/>
      <c r="HH50" s="109"/>
      <c r="HI50" s="109"/>
      <c r="HJ50" s="109"/>
      <c r="HK50" s="109"/>
      <c r="HL50" s="109"/>
      <c r="HM50" s="109"/>
      <c r="HN50" s="109"/>
      <c r="HO50" s="109"/>
      <c r="HP50" s="109"/>
      <c r="HQ50" s="109"/>
      <c r="HR50" s="109"/>
      <c r="HS50" s="109"/>
      <c r="HT50" s="109"/>
      <c r="HU50" s="109"/>
      <c r="HV50" s="109"/>
      <c r="HW50" s="109"/>
      <c r="HX50" s="109"/>
      <c r="HY50" s="109"/>
      <c r="HZ50" s="109"/>
      <c r="IA50" s="109"/>
      <c r="IB50" s="109"/>
      <c r="IC50" s="109"/>
      <c r="ID50" s="109"/>
      <c r="IE50" s="109"/>
      <c r="IF50" s="109"/>
      <c r="IG50" s="109"/>
      <c r="IH50" s="109"/>
      <c r="II50" s="109"/>
      <c r="IJ50" s="109"/>
      <c r="IK50" s="109"/>
      <c r="IL50" s="109"/>
      <c r="IM50" s="109"/>
      <c r="IN50" s="109"/>
      <c r="IO50" s="109"/>
    </row>
    <row r="51" spans="1:249" s="113" customFormat="1" ht="12.75" customHeight="1" x14ac:dyDescent="0.25">
      <c r="A51" s="111"/>
      <c r="B51" s="39" t="s">
        <v>92</v>
      </c>
      <c r="C51" s="40" t="s">
        <v>33</v>
      </c>
      <c r="D51" s="40">
        <v>250</v>
      </c>
      <c r="E51" s="40" t="s">
        <v>93</v>
      </c>
      <c r="F51" s="41">
        <v>1639</v>
      </c>
      <c r="G51" s="41">
        <f t="shared" si="1"/>
        <v>409750</v>
      </c>
      <c r="H51" s="44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</row>
    <row r="52" spans="1:249" s="113" customFormat="1" ht="12.75" customHeight="1" x14ac:dyDescent="0.25">
      <c r="A52" s="111"/>
      <c r="B52" s="39" t="s">
        <v>94</v>
      </c>
      <c r="C52" s="42" t="s">
        <v>33</v>
      </c>
      <c r="D52" s="43">
        <v>200</v>
      </c>
      <c r="E52" s="42" t="s">
        <v>95</v>
      </c>
      <c r="F52" s="41">
        <v>1459</v>
      </c>
      <c r="G52" s="41">
        <f t="shared" si="1"/>
        <v>291800</v>
      </c>
      <c r="H52" s="44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</row>
    <row r="53" spans="1:249" s="113" customFormat="1" ht="12.75" customHeight="1" x14ac:dyDescent="0.25">
      <c r="A53" s="111"/>
      <c r="B53" s="39" t="s">
        <v>96</v>
      </c>
      <c r="C53" s="42" t="s">
        <v>33</v>
      </c>
      <c r="D53" s="43">
        <v>300</v>
      </c>
      <c r="E53" s="42" t="s">
        <v>95</v>
      </c>
      <c r="F53" s="41">
        <v>1457</v>
      </c>
      <c r="G53" s="41">
        <f t="shared" si="1"/>
        <v>437100</v>
      </c>
      <c r="H53" s="44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</row>
    <row r="54" spans="1:249" s="110" customFormat="1" ht="12.75" customHeight="1" x14ac:dyDescent="0.25">
      <c r="A54" s="108"/>
      <c r="B54" s="30" t="s">
        <v>97</v>
      </c>
      <c r="C54" s="34"/>
      <c r="D54" s="34"/>
      <c r="E54" s="34"/>
      <c r="F54" s="29"/>
      <c r="G54" s="29" t="s">
        <v>89</v>
      </c>
      <c r="H54" s="26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D54" s="109"/>
      <c r="GE54" s="109"/>
      <c r="GF54" s="109"/>
      <c r="GG54" s="109"/>
      <c r="GH54" s="109"/>
      <c r="GI54" s="109"/>
      <c r="GJ54" s="109"/>
      <c r="GK54" s="109"/>
      <c r="GL54" s="109"/>
      <c r="GM54" s="109"/>
      <c r="GN54" s="109"/>
      <c r="GO54" s="109"/>
      <c r="GP54" s="109"/>
      <c r="GQ54" s="109"/>
      <c r="GR54" s="109"/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09"/>
      <c r="HG54" s="109"/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09"/>
      <c r="HV54" s="109"/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09"/>
      <c r="IK54" s="109"/>
      <c r="IL54" s="109"/>
      <c r="IM54" s="109"/>
      <c r="IN54" s="109"/>
      <c r="IO54" s="109"/>
    </row>
    <row r="55" spans="1:249" s="110" customFormat="1" ht="12.75" customHeight="1" x14ac:dyDescent="0.25">
      <c r="A55" s="108"/>
      <c r="B55" s="33" t="s">
        <v>98</v>
      </c>
      <c r="C55" s="31" t="s">
        <v>33</v>
      </c>
      <c r="D55" s="32">
        <v>3</v>
      </c>
      <c r="E55" s="31" t="s">
        <v>99</v>
      </c>
      <c r="F55" s="29">
        <v>47441</v>
      </c>
      <c r="G55" s="29">
        <f t="shared" si="1"/>
        <v>142323</v>
      </c>
      <c r="H55" s="26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  <c r="FX55" s="109"/>
      <c r="FY55" s="109"/>
      <c r="FZ55" s="109"/>
      <c r="GA55" s="109"/>
      <c r="GB55" s="109"/>
      <c r="GC55" s="109"/>
      <c r="GD55" s="109"/>
      <c r="GE55" s="109"/>
      <c r="GF55" s="109"/>
      <c r="GG55" s="109"/>
      <c r="GH55" s="109"/>
      <c r="GI55" s="109"/>
      <c r="GJ55" s="109"/>
      <c r="GK55" s="109"/>
      <c r="GL55" s="109"/>
      <c r="GM55" s="109"/>
      <c r="GN55" s="109"/>
      <c r="GO55" s="109"/>
      <c r="GP55" s="109"/>
      <c r="GQ55" s="109"/>
      <c r="GR55" s="109"/>
      <c r="GS55" s="109"/>
      <c r="GT55" s="109"/>
      <c r="GU55" s="109"/>
      <c r="GV55" s="109"/>
      <c r="GW55" s="109"/>
      <c r="GX55" s="109"/>
      <c r="GY55" s="109"/>
      <c r="GZ55" s="109"/>
      <c r="HA55" s="109"/>
      <c r="HB55" s="109"/>
      <c r="HC55" s="109"/>
      <c r="HD55" s="109"/>
      <c r="HE55" s="109"/>
      <c r="HF55" s="109"/>
      <c r="HG55" s="109"/>
      <c r="HH55" s="109"/>
      <c r="HI55" s="109"/>
      <c r="HJ55" s="109"/>
      <c r="HK55" s="109"/>
      <c r="HL55" s="109"/>
      <c r="HM55" s="109"/>
      <c r="HN55" s="109"/>
      <c r="HO55" s="109"/>
      <c r="HP55" s="109"/>
      <c r="HQ55" s="109"/>
      <c r="HR55" s="109"/>
      <c r="HS55" s="109"/>
      <c r="HT55" s="109"/>
      <c r="HU55" s="109"/>
      <c r="HV55" s="109"/>
      <c r="HW55" s="109"/>
      <c r="HX55" s="109"/>
      <c r="HY55" s="109"/>
      <c r="HZ55" s="109"/>
      <c r="IA55" s="109"/>
      <c r="IB55" s="109"/>
      <c r="IC55" s="109"/>
      <c r="ID55" s="109"/>
      <c r="IE55" s="109"/>
      <c r="IF55" s="109"/>
      <c r="IG55" s="109"/>
      <c r="IH55" s="109"/>
      <c r="II55" s="109"/>
      <c r="IJ55" s="109"/>
      <c r="IK55" s="109"/>
      <c r="IL55" s="109"/>
      <c r="IM55" s="109"/>
      <c r="IN55" s="109"/>
      <c r="IO55" s="109"/>
    </row>
    <row r="56" spans="1:249" s="110" customFormat="1" ht="12.75" customHeight="1" x14ac:dyDescent="0.25">
      <c r="A56" s="108"/>
      <c r="B56" s="33" t="s">
        <v>100</v>
      </c>
      <c r="C56" s="31" t="s">
        <v>33</v>
      </c>
      <c r="D56" s="32">
        <v>2</v>
      </c>
      <c r="E56" s="31" t="s">
        <v>93</v>
      </c>
      <c r="F56" s="29">
        <v>5927</v>
      </c>
      <c r="G56" s="29">
        <f t="shared" si="1"/>
        <v>11854</v>
      </c>
      <c r="H56" s="26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109"/>
      <c r="GG56" s="109"/>
      <c r="GH56" s="109"/>
      <c r="GI56" s="109"/>
      <c r="GJ56" s="109"/>
      <c r="GK56" s="109"/>
      <c r="GL56" s="109"/>
      <c r="GM56" s="109"/>
      <c r="GN56" s="109"/>
      <c r="GO56" s="109"/>
      <c r="GP56" s="109"/>
      <c r="GQ56" s="109"/>
      <c r="GR56" s="109"/>
      <c r="GS56" s="109"/>
      <c r="GT56" s="109"/>
      <c r="GU56" s="109"/>
      <c r="GV56" s="109"/>
      <c r="GW56" s="109"/>
      <c r="GX56" s="109"/>
      <c r="GY56" s="109"/>
      <c r="GZ56" s="109"/>
      <c r="HA56" s="109"/>
      <c r="HB56" s="109"/>
      <c r="HC56" s="109"/>
      <c r="HD56" s="109"/>
      <c r="HE56" s="109"/>
      <c r="HF56" s="109"/>
      <c r="HG56" s="109"/>
      <c r="HH56" s="109"/>
      <c r="HI56" s="109"/>
      <c r="HJ56" s="109"/>
      <c r="HK56" s="109"/>
      <c r="HL56" s="109"/>
      <c r="HM56" s="109"/>
      <c r="HN56" s="109"/>
      <c r="HO56" s="109"/>
      <c r="HP56" s="109"/>
      <c r="HQ56" s="109"/>
      <c r="HR56" s="109"/>
      <c r="HS56" s="109"/>
      <c r="HT56" s="109"/>
      <c r="HU56" s="109"/>
      <c r="HV56" s="109"/>
      <c r="HW56" s="109"/>
      <c r="HX56" s="109"/>
      <c r="HY56" s="109"/>
      <c r="HZ56" s="109"/>
      <c r="IA56" s="109"/>
      <c r="IB56" s="109"/>
      <c r="IC56" s="109"/>
      <c r="ID56" s="109"/>
      <c r="IE56" s="109"/>
      <c r="IF56" s="109"/>
      <c r="IG56" s="109"/>
      <c r="IH56" s="109"/>
      <c r="II56" s="109"/>
      <c r="IJ56" s="109"/>
      <c r="IK56" s="109"/>
      <c r="IL56" s="109"/>
      <c r="IM56" s="109"/>
      <c r="IN56" s="109"/>
      <c r="IO56" s="109"/>
    </row>
    <row r="57" spans="1:249" s="110" customFormat="1" ht="12.75" customHeight="1" x14ac:dyDescent="0.25">
      <c r="A57" s="108"/>
      <c r="B57" s="30" t="s">
        <v>101</v>
      </c>
      <c r="C57" s="34"/>
      <c r="D57" s="34"/>
      <c r="E57" s="34"/>
      <c r="F57" s="29" t="s">
        <v>89</v>
      </c>
      <c r="G57" s="29" t="s">
        <v>89</v>
      </c>
      <c r="H57" s="26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  <c r="GY57" s="109"/>
      <c r="GZ57" s="109"/>
      <c r="HA57" s="109"/>
      <c r="HB57" s="109"/>
      <c r="HC57" s="109"/>
      <c r="HD57" s="109"/>
      <c r="HE57" s="109"/>
      <c r="HF57" s="109"/>
      <c r="HG57" s="109"/>
      <c r="HH57" s="109"/>
      <c r="HI57" s="109"/>
      <c r="HJ57" s="109"/>
      <c r="HK57" s="109"/>
      <c r="HL57" s="109"/>
      <c r="HM57" s="109"/>
      <c r="HN57" s="109"/>
      <c r="HO57" s="109"/>
      <c r="HP57" s="109"/>
      <c r="HQ57" s="109"/>
      <c r="HR57" s="109"/>
      <c r="HS57" s="109"/>
      <c r="HT57" s="109"/>
      <c r="HU57" s="109"/>
      <c r="HV57" s="109"/>
      <c r="HW57" s="109"/>
      <c r="HX57" s="109"/>
      <c r="HY57" s="109"/>
      <c r="HZ57" s="109"/>
      <c r="IA57" s="109"/>
      <c r="IB57" s="109"/>
      <c r="IC57" s="109"/>
      <c r="ID57" s="109"/>
      <c r="IE57" s="109"/>
      <c r="IF57" s="109"/>
      <c r="IG57" s="109"/>
      <c r="IH57" s="109"/>
      <c r="II57" s="109"/>
      <c r="IJ57" s="109"/>
      <c r="IK57" s="109"/>
      <c r="IL57" s="109"/>
      <c r="IM57" s="109"/>
      <c r="IN57" s="109"/>
      <c r="IO57" s="109"/>
    </row>
    <row r="58" spans="1:249" s="110" customFormat="1" ht="12.75" customHeight="1" x14ac:dyDescent="0.25">
      <c r="A58" s="108"/>
      <c r="B58" s="33" t="s">
        <v>115</v>
      </c>
      <c r="C58" s="31" t="s">
        <v>110</v>
      </c>
      <c r="D58" s="32">
        <v>0.5</v>
      </c>
      <c r="E58" s="31" t="s">
        <v>93</v>
      </c>
      <c r="F58" s="29">
        <v>42927</v>
      </c>
      <c r="G58" s="29">
        <f t="shared" si="1"/>
        <v>21463.5</v>
      </c>
      <c r="H58" s="26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</row>
    <row r="59" spans="1:249" s="110" customFormat="1" ht="12.75" customHeight="1" x14ac:dyDescent="0.25">
      <c r="A59" s="108"/>
      <c r="B59" s="30" t="s">
        <v>102</v>
      </c>
      <c r="C59" s="31"/>
      <c r="D59" s="32"/>
      <c r="E59" s="31"/>
      <c r="F59" s="29" t="s">
        <v>89</v>
      </c>
      <c r="G59" s="29" t="s">
        <v>89</v>
      </c>
      <c r="H59" s="26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</row>
    <row r="60" spans="1:249" s="110" customFormat="1" ht="12.75" customHeight="1" x14ac:dyDescent="0.25">
      <c r="A60" s="108"/>
      <c r="B60" s="33" t="s">
        <v>103</v>
      </c>
      <c r="C60" s="31" t="s">
        <v>110</v>
      </c>
      <c r="D60" s="32">
        <v>0.5</v>
      </c>
      <c r="E60" s="31" t="s">
        <v>99</v>
      </c>
      <c r="F60" s="29">
        <v>50194</v>
      </c>
      <c r="G60" s="29">
        <f t="shared" si="1"/>
        <v>25097</v>
      </c>
      <c r="H60" s="26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</row>
    <row r="61" spans="1:249" s="110" customFormat="1" ht="12.75" customHeight="1" x14ac:dyDescent="0.25">
      <c r="A61" s="108"/>
      <c r="B61" s="33" t="s">
        <v>104</v>
      </c>
      <c r="C61" s="31" t="s">
        <v>110</v>
      </c>
      <c r="D61" s="32">
        <v>0.1</v>
      </c>
      <c r="E61" s="31" t="s">
        <v>105</v>
      </c>
      <c r="F61" s="29">
        <v>254220</v>
      </c>
      <c r="G61" s="29">
        <f t="shared" si="1"/>
        <v>25422</v>
      </c>
      <c r="H61" s="26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  <c r="GY61" s="109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9"/>
      <c r="HK61" s="109"/>
      <c r="HL61" s="109"/>
      <c r="HM61" s="109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9"/>
      <c r="HY61" s="109"/>
      <c r="HZ61" s="109"/>
      <c r="IA61" s="109"/>
      <c r="IB61" s="109"/>
      <c r="IC61" s="109"/>
      <c r="ID61" s="109"/>
      <c r="IE61" s="109"/>
      <c r="IF61" s="109"/>
      <c r="IG61" s="109"/>
      <c r="IH61" s="109"/>
      <c r="II61" s="109"/>
      <c r="IJ61" s="109"/>
      <c r="IK61" s="109"/>
      <c r="IL61" s="109"/>
      <c r="IM61" s="109"/>
      <c r="IN61" s="109"/>
      <c r="IO61" s="109"/>
    </row>
    <row r="62" spans="1:249" ht="13.5" customHeight="1" x14ac:dyDescent="0.25">
      <c r="A62" s="114"/>
      <c r="B62" s="115" t="s">
        <v>34</v>
      </c>
      <c r="C62" s="116"/>
      <c r="D62" s="116"/>
      <c r="E62" s="116"/>
      <c r="F62" s="116"/>
      <c r="G62" s="117">
        <f>G61+G60+G58+G56+G55+G53+G52+G51+G49</f>
        <v>2988809.5</v>
      </c>
      <c r="H62" s="25"/>
    </row>
    <row r="63" spans="1:249" ht="12" customHeight="1" x14ac:dyDescent="0.25">
      <c r="A63" s="50"/>
      <c r="B63" s="118"/>
      <c r="C63" s="119"/>
      <c r="D63" s="119"/>
      <c r="E63" s="120"/>
      <c r="F63" s="121"/>
      <c r="G63" s="122"/>
      <c r="H63" s="19"/>
    </row>
    <row r="64" spans="1:249" ht="12" customHeight="1" x14ac:dyDescent="0.25">
      <c r="A64" s="58"/>
      <c r="B64" s="83" t="s">
        <v>35</v>
      </c>
      <c r="C64" s="84"/>
      <c r="D64" s="85"/>
      <c r="E64" s="85"/>
      <c r="F64" s="86"/>
      <c r="G64" s="87"/>
      <c r="H64" s="78"/>
    </row>
    <row r="65" spans="1:11" ht="24" customHeight="1" x14ac:dyDescent="0.25">
      <c r="A65" s="58"/>
      <c r="B65" s="123" t="s">
        <v>36</v>
      </c>
      <c r="C65" s="105" t="s">
        <v>30</v>
      </c>
      <c r="D65" s="105" t="s">
        <v>31</v>
      </c>
      <c r="E65" s="123" t="s">
        <v>17</v>
      </c>
      <c r="F65" s="105" t="s">
        <v>18</v>
      </c>
      <c r="G65" s="124" t="s">
        <v>19</v>
      </c>
      <c r="H65" s="104"/>
    </row>
    <row r="66" spans="1:11" ht="16.5" customHeight="1" x14ac:dyDescent="0.25">
      <c r="A66" s="114"/>
      <c r="B66" s="125" t="s">
        <v>106</v>
      </c>
      <c r="C66" s="126" t="s">
        <v>15</v>
      </c>
      <c r="D66" s="126">
        <v>1</v>
      </c>
      <c r="E66" s="11" t="s">
        <v>114</v>
      </c>
      <c r="F66" s="12">
        <v>5099.1660000000002</v>
      </c>
      <c r="G66" s="12">
        <v>4150</v>
      </c>
      <c r="H66" s="26"/>
      <c r="I66" s="53" t="s">
        <v>89</v>
      </c>
      <c r="J66" s="127" t="s">
        <v>89</v>
      </c>
      <c r="K66" s="53" t="s">
        <v>89</v>
      </c>
    </row>
    <row r="67" spans="1:11" ht="18" customHeight="1" x14ac:dyDescent="0.25">
      <c r="A67" s="68"/>
      <c r="B67" s="128" t="s">
        <v>107</v>
      </c>
      <c r="C67" s="129" t="s">
        <v>15</v>
      </c>
      <c r="D67" s="130">
        <v>590</v>
      </c>
      <c r="E67" s="11" t="s">
        <v>114</v>
      </c>
      <c r="F67" s="12">
        <v>234.90539999999999</v>
      </c>
      <c r="G67" s="12">
        <v>112100</v>
      </c>
      <c r="H67" s="26"/>
      <c r="I67" s="53" t="s">
        <v>89</v>
      </c>
      <c r="J67" s="127" t="s">
        <v>89</v>
      </c>
    </row>
    <row r="68" spans="1:11" ht="18" customHeight="1" x14ac:dyDescent="0.25">
      <c r="A68" s="114"/>
      <c r="B68" s="35" t="s">
        <v>116</v>
      </c>
      <c r="C68" s="36" t="s">
        <v>15</v>
      </c>
      <c r="D68" s="37">
        <v>2</v>
      </c>
      <c r="E68" s="38" t="s">
        <v>66</v>
      </c>
      <c r="F68" s="37">
        <v>229176</v>
      </c>
      <c r="G68" s="37">
        <f>D68*F68</f>
        <v>458352</v>
      </c>
      <c r="H68" s="26"/>
      <c r="I68" s="53" t="s">
        <v>89</v>
      </c>
      <c r="J68" s="127" t="s">
        <v>89</v>
      </c>
    </row>
    <row r="69" spans="1:11" ht="13.5" customHeight="1" x14ac:dyDescent="0.25">
      <c r="A69" s="58"/>
      <c r="B69" s="131" t="s">
        <v>37</v>
      </c>
      <c r="C69" s="132"/>
      <c r="D69" s="132"/>
      <c r="E69" s="133"/>
      <c r="F69" s="134"/>
      <c r="G69" s="135">
        <f>G66+G67+G68</f>
        <v>574602</v>
      </c>
      <c r="H69" s="25"/>
    </row>
    <row r="70" spans="1:11" ht="12" customHeight="1" x14ac:dyDescent="0.25">
      <c r="A70" s="50"/>
      <c r="B70" s="136"/>
      <c r="C70" s="136"/>
      <c r="D70" s="136"/>
      <c r="E70" s="136"/>
      <c r="F70" s="137"/>
      <c r="G70" s="138"/>
      <c r="H70" s="19"/>
    </row>
    <row r="71" spans="1:11" ht="12" customHeight="1" x14ac:dyDescent="0.25">
      <c r="A71" s="114"/>
      <c r="B71" s="139" t="s">
        <v>38</v>
      </c>
      <c r="C71" s="140"/>
      <c r="D71" s="140"/>
      <c r="E71" s="140"/>
      <c r="F71" s="140"/>
      <c r="G71" s="141">
        <f>G25+G30+G45+G62+G69</f>
        <v>5968411.5</v>
      </c>
      <c r="H71" s="142"/>
    </row>
    <row r="72" spans="1:11" ht="12" customHeight="1" x14ac:dyDescent="0.25">
      <c r="A72" s="114"/>
      <c r="B72" s="143" t="s">
        <v>39</v>
      </c>
      <c r="C72" s="144"/>
      <c r="D72" s="144"/>
      <c r="E72" s="144"/>
      <c r="F72" s="144"/>
      <c r="G72" s="145">
        <f>G71*0.05</f>
        <v>298420.57500000001</v>
      </c>
      <c r="H72" s="142"/>
    </row>
    <row r="73" spans="1:11" ht="12" customHeight="1" x14ac:dyDescent="0.25">
      <c r="A73" s="114"/>
      <c r="B73" s="146" t="s">
        <v>40</v>
      </c>
      <c r="C73" s="147"/>
      <c r="D73" s="147"/>
      <c r="E73" s="147"/>
      <c r="F73" s="147"/>
      <c r="G73" s="148">
        <f>G72+G71</f>
        <v>6266832.0750000002</v>
      </c>
      <c r="H73" s="142"/>
    </row>
    <row r="74" spans="1:11" ht="12" customHeight="1" x14ac:dyDescent="0.25">
      <c r="A74" s="114"/>
      <c r="B74" s="143" t="s">
        <v>41</v>
      </c>
      <c r="C74" s="144"/>
      <c r="D74" s="144"/>
      <c r="E74" s="144"/>
      <c r="F74" s="144"/>
      <c r="G74" s="145">
        <f>G12</f>
        <v>11600000</v>
      </c>
      <c r="H74" s="142"/>
    </row>
    <row r="75" spans="1:11" ht="12" customHeight="1" x14ac:dyDescent="0.25">
      <c r="A75" s="114"/>
      <c r="B75" s="149" t="s">
        <v>42</v>
      </c>
      <c r="C75" s="150"/>
      <c r="D75" s="150"/>
      <c r="E75" s="150"/>
      <c r="F75" s="150"/>
      <c r="G75" s="151">
        <f>G74-G73</f>
        <v>5333167.9249999998</v>
      </c>
      <c r="H75" s="142"/>
    </row>
    <row r="76" spans="1:11" ht="12" customHeight="1" x14ac:dyDescent="0.25">
      <c r="A76" s="114"/>
      <c r="B76" s="152" t="s">
        <v>117</v>
      </c>
      <c r="C76" s="153"/>
      <c r="D76" s="153"/>
      <c r="E76" s="153"/>
      <c r="F76" s="153"/>
      <c r="G76" s="154"/>
      <c r="H76" s="155"/>
    </row>
    <row r="77" spans="1:11" ht="12.75" customHeight="1" thickBot="1" x14ac:dyDescent="0.3">
      <c r="A77" s="114"/>
      <c r="B77" s="156"/>
      <c r="C77" s="153"/>
      <c r="D77" s="153"/>
      <c r="E77" s="153"/>
      <c r="F77" s="153"/>
      <c r="G77" s="154"/>
      <c r="H77" s="155"/>
    </row>
    <row r="78" spans="1:11" ht="12" customHeight="1" x14ac:dyDescent="0.25">
      <c r="A78" s="114"/>
      <c r="B78" s="157" t="s">
        <v>118</v>
      </c>
      <c r="C78" s="158"/>
      <c r="D78" s="158"/>
      <c r="E78" s="158"/>
      <c r="F78" s="159"/>
      <c r="G78" s="154"/>
      <c r="H78" s="155"/>
    </row>
    <row r="79" spans="1:11" ht="12" customHeight="1" x14ac:dyDescent="0.25">
      <c r="A79" s="114"/>
      <c r="B79" s="160" t="s">
        <v>43</v>
      </c>
      <c r="C79" s="161"/>
      <c r="D79" s="161"/>
      <c r="E79" s="161"/>
      <c r="F79" s="162"/>
      <c r="G79" s="154"/>
      <c r="H79" s="155"/>
    </row>
    <row r="80" spans="1:11" ht="12" customHeight="1" x14ac:dyDescent="0.25">
      <c r="A80" s="114"/>
      <c r="B80" s="160" t="s">
        <v>44</v>
      </c>
      <c r="C80" s="161"/>
      <c r="D80" s="161"/>
      <c r="E80" s="161"/>
      <c r="F80" s="162"/>
      <c r="G80" s="154"/>
      <c r="H80" s="155"/>
    </row>
    <row r="81" spans="1:8" ht="12" customHeight="1" x14ac:dyDescent="0.25">
      <c r="A81" s="114"/>
      <c r="B81" s="160" t="s">
        <v>45</v>
      </c>
      <c r="C81" s="161"/>
      <c r="D81" s="161"/>
      <c r="E81" s="161"/>
      <c r="F81" s="162"/>
      <c r="G81" s="154"/>
      <c r="H81" s="155"/>
    </row>
    <row r="82" spans="1:8" ht="12" customHeight="1" x14ac:dyDescent="0.25">
      <c r="A82" s="114"/>
      <c r="B82" s="160" t="s">
        <v>46</v>
      </c>
      <c r="C82" s="161"/>
      <c r="D82" s="161"/>
      <c r="E82" s="161"/>
      <c r="F82" s="162"/>
      <c r="G82" s="154"/>
      <c r="H82" s="155"/>
    </row>
    <row r="83" spans="1:8" ht="12" customHeight="1" x14ac:dyDescent="0.25">
      <c r="A83" s="114"/>
      <c r="B83" s="160" t="s">
        <v>47</v>
      </c>
      <c r="C83" s="161"/>
      <c r="D83" s="161"/>
      <c r="E83" s="161"/>
      <c r="F83" s="162"/>
      <c r="G83" s="154"/>
      <c r="H83" s="155"/>
    </row>
    <row r="84" spans="1:8" ht="12.75" customHeight="1" thickBot="1" x14ac:dyDescent="0.3">
      <c r="A84" s="114"/>
      <c r="B84" s="163" t="s">
        <v>48</v>
      </c>
      <c r="C84" s="164"/>
      <c r="D84" s="164"/>
      <c r="E84" s="164"/>
      <c r="F84" s="165"/>
      <c r="G84" s="154"/>
      <c r="H84" s="155"/>
    </row>
    <row r="85" spans="1:8" ht="12.75" customHeight="1" x14ac:dyDescent="0.25">
      <c r="A85" s="114"/>
      <c r="B85" s="156"/>
      <c r="C85" s="161"/>
      <c r="D85" s="161"/>
      <c r="E85" s="161"/>
      <c r="F85" s="161"/>
      <c r="G85" s="154"/>
      <c r="H85" s="155"/>
    </row>
    <row r="86" spans="1:8" ht="15" customHeight="1" thickBot="1" x14ac:dyDescent="0.3">
      <c r="A86" s="114"/>
      <c r="B86" s="200" t="s">
        <v>49</v>
      </c>
      <c r="C86" s="201"/>
      <c r="D86" s="166"/>
      <c r="E86" s="167"/>
      <c r="F86" s="167"/>
      <c r="G86" s="154"/>
      <c r="H86" s="155"/>
    </row>
    <row r="87" spans="1:8" ht="12" customHeight="1" x14ac:dyDescent="0.25">
      <c r="A87" s="114"/>
      <c r="B87" s="168" t="s">
        <v>36</v>
      </c>
      <c r="C87" s="169" t="s">
        <v>50</v>
      </c>
      <c r="D87" s="170" t="s">
        <v>51</v>
      </c>
      <c r="E87" s="167"/>
      <c r="F87" s="167"/>
      <c r="G87" s="154"/>
      <c r="H87" s="155"/>
    </row>
    <row r="88" spans="1:8" ht="12" customHeight="1" x14ac:dyDescent="0.25">
      <c r="A88" s="114"/>
      <c r="B88" s="171" t="s">
        <v>52</v>
      </c>
      <c r="C88" s="172">
        <f>G25</f>
        <v>1620000</v>
      </c>
      <c r="D88" s="173">
        <f>(C88/C94)</f>
        <v>0.25850381510342291</v>
      </c>
      <c r="E88" s="167"/>
      <c r="F88" s="167"/>
      <c r="G88" s="154"/>
      <c r="H88" s="155"/>
    </row>
    <row r="89" spans="1:8" ht="12" customHeight="1" x14ac:dyDescent="0.25">
      <c r="A89" s="114"/>
      <c r="B89" s="171" t="s">
        <v>53</v>
      </c>
      <c r="C89" s="172">
        <f>G30</f>
        <v>0</v>
      </c>
      <c r="D89" s="173">
        <v>0</v>
      </c>
      <c r="E89" s="167"/>
      <c r="F89" s="167"/>
      <c r="G89" s="154"/>
      <c r="H89" s="155"/>
    </row>
    <row r="90" spans="1:8" ht="12" customHeight="1" x14ac:dyDescent="0.25">
      <c r="A90" s="114"/>
      <c r="B90" s="171" t="s">
        <v>54</v>
      </c>
      <c r="C90" s="172">
        <f>G45</f>
        <v>785000</v>
      </c>
      <c r="D90" s="173">
        <f>(C90/C94)</f>
        <v>0.12526265114579441</v>
      </c>
      <c r="E90" s="167"/>
      <c r="F90" s="167"/>
      <c r="G90" s="154"/>
      <c r="H90" s="155"/>
    </row>
    <row r="91" spans="1:8" ht="12" customHeight="1" x14ac:dyDescent="0.25">
      <c r="A91" s="114"/>
      <c r="B91" s="171" t="s">
        <v>29</v>
      </c>
      <c r="C91" s="172">
        <f>G62</f>
        <v>2988809.5</v>
      </c>
      <c r="D91" s="173">
        <f>(C91/C94)</f>
        <v>0.47692509775762582</v>
      </c>
      <c r="E91" s="167"/>
      <c r="F91" s="167"/>
      <c r="G91" s="154"/>
      <c r="H91" s="155"/>
    </row>
    <row r="92" spans="1:8" ht="12" customHeight="1" x14ac:dyDescent="0.25">
      <c r="A92" s="114"/>
      <c r="B92" s="171" t="s">
        <v>55</v>
      </c>
      <c r="C92" s="174">
        <f>G69</f>
        <v>574602</v>
      </c>
      <c r="D92" s="173">
        <f>(C92/C94)</f>
        <v>9.1689388374109254E-2</v>
      </c>
      <c r="E92" s="175"/>
      <c r="F92" s="175"/>
      <c r="G92" s="154"/>
      <c r="H92" s="155"/>
    </row>
    <row r="93" spans="1:8" ht="12" customHeight="1" x14ac:dyDescent="0.25">
      <c r="A93" s="114"/>
      <c r="B93" s="171" t="s">
        <v>56</v>
      </c>
      <c r="C93" s="174">
        <f>G72</f>
        <v>298420.57500000001</v>
      </c>
      <c r="D93" s="173">
        <f>(C93/C94)</f>
        <v>4.7619047619047616E-2</v>
      </c>
      <c r="E93" s="175"/>
      <c r="F93" s="175"/>
      <c r="G93" s="154"/>
      <c r="H93" s="155"/>
    </row>
    <row r="94" spans="1:8" ht="12.75" customHeight="1" thickBot="1" x14ac:dyDescent="0.3">
      <c r="A94" s="114"/>
      <c r="B94" s="176" t="s">
        <v>57</v>
      </c>
      <c r="C94" s="177">
        <f>SUM(C88:C93)</f>
        <v>6266832.0750000002</v>
      </c>
      <c r="D94" s="178">
        <f>SUM(D88:D93)</f>
        <v>1</v>
      </c>
      <c r="E94" s="175"/>
      <c r="F94" s="175"/>
      <c r="G94" s="154"/>
      <c r="H94" s="155"/>
    </row>
    <row r="95" spans="1:8" ht="12" customHeight="1" x14ac:dyDescent="0.25">
      <c r="A95" s="114"/>
      <c r="B95" s="156"/>
      <c r="C95" s="153"/>
      <c r="D95" s="153"/>
      <c r="E95" s="153"/>
      <c r="F95" s="153"/>
      <c r="G95" s="154"/>
      <c r="H95" s="155"/>
    </row>
    <row r="96" spans="1:8" ht="12.75" customHeight="1" thickBot="1" x14ac:dyDescent="0.3">
      <c r="A96" s="114"/>
      <c r="B96" s="49"/>
      <c r="C96" s="153"/>
      <c r="D96" s="153"/>
      <c r="E96" s="153"/>
      <c r="F96" s="153"/>
      <c r="G96" s="154"/>
      <c r="H96" s="155"/>
    </row>
    <row r="97" spans="1:8" ht="12" customHeight="1" thickBot="1" x14ac:dyDescent="0.3">
      <c r="A97" s="114"/>
      <c r="B97" s="197" t="s">
        <v>112</v>
      </c>
      <c r="C97" s="198"/>
      <c r="D97" s="198"/>
      <c r="E97" s="199"/>
      <c r="F97" s="175"/>
      <c r="G97" s="154"/>
      <c r="H97" s="155"/>
    </row>
    <row r="98" spans="1:8" ht="12" customHeight="1" x14ac:dyDescent="0.25">
      <c r="A98" s="114"/>
      <c r="B98" s="179" t="s">
        <v>108</v>
      </c>
      <c r="C98" s="180">
        <v>24000</v>
      </c>
      <c r="D98" s="181">
        <f>G9</f>
        <v>29000</v>
      </c>
      <c r="E98" s="181">
        <v>33000</v>
      </c>
      <c r="F98" s="182"/>
      <c r="G98" s="183"/>
      <c r="H98" s="184"/>
    </row>
    <row r="99" spans="1:8" ht="12.75" customHeight="1" thickBot="1" x14ac:dyDescent="0.3">
      <c r="A99" s="114"/>
      <c r="B99" s="176" t="s">
        <v>109</v>
      </c>
      <c r="C99" s="177">
        <f>(G73/C98)</f>
        <v>261.11800312500003</v>
      </c>
      <c r="D99" s="177">
        <f>(G73/D98)</f>
        <v>216.0976577586207</v>
      </c>
      <c r="E99" s="185">
        <f>(G73/E98)</f>
        <v>189.90400227272727</v>
      </c>
      <c r="F99" s="182"/>
      <c r="G99" s="183"/>
      <c r="H99" s="184"/>
    </row>
    <row r="100" spans="1:8" ht="15.6" customHeight="1" x14ac:dyDescent="0.25">
      <c r="A100" s="114"/>
      <c r="B100" s="152" t="s">
        <v>58</v>
      </c>
      <c r="C100" s="161"/>
      <c r="D100" s="161"/>
      <c r="E100" s="161"/>
      <c r="F100" s="161"/>
      <c r="G100" s="186"/>
      <c r="H100" s="52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2023-03-27T19:14:09Z</dcterms:modified>
</cp:coreProperties>
</file>