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rioseco\Desktop\DAF\Fichas Técnicas\FICHAS TECNICAS\FICHAS TECNICAS 2023\REGION BIOBIO\Tirua\"/>
    </mc:Choice>
  </mc:AlternateContent>
  <bookViews>
    <workbookView xWindow="0" yWindow="0" windowWidth="28800" windowHeight="11475"/>
  </bookViews>
  <sheets>
    <sheet name="Papa Guarda" sheetId="1" r:id="rId1"/>
  </sheets>
  <definedNames>
    <definedName name="_xlnm.Print_Area" localSheetId="0">'Papa Guarda'!$A$1:$G$92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5" i="1" l="1"/>
  <c r="G53" i="1"/>
  <c r="G51" i="1"/>
  <c r="G50" i="1"/>
  <c r="G48" i="1"/>
  <c r="G47" i="1"/>
  <c r="G41" i="1"/>
  <c r="G40" i="1"/>
  <c r="G35" i="1"/>
  <c r="G34" i="1"/>
  <c r="G33" i="1"/>
  <c r="G32" i="1"/>
  <c r="G31" i="1"/>
  <c r="G26" i="1"/>
  <c r="G25" i="1"/>
  <c r="G24" i="1"/>
  <c r="G23" i="1"/>
  <c r="G22" i="1"/>
  <c r="G21" i="1"/>
  <c r="G36" i="1" l="1"/>
  <c r="C81" i="1" s="1"/>
  <c r="G12" i="1" l="1"/>
  <c r="G60" i="1" l="1"/>
  <c r="G61" i="1" s="1"/>
  <c r="G66" i="1"/>
  <c r="G27" i="1" l="1"/>
  <c r="C80" i="1" s="1"/>
  <c r="G56" i="1"/>
  <c r="C83" i="1" s="1"/>
  <c r="G42" i="1"/>
  <c r="C82" i="1" s="1"/>
  <c r="G63" i="1" l="1"/>
  <c r="D81" i="1" s="1"/>
  <c r="G64" i="1" l="1"/>
  <c r="G65" i="1" l="1"/>
  <c r="C85" i="1"/>
  <c r="D91" i="1"/>
  <c r="G67" i="1"/>
  <c r="D85" i="1" l="1"/>
  <c r="C86" i="1"/>
  <c r="E91" i="1"/>
  <c r="C91" i="1"/>
  <c r="D83" i="1" l="1"/>
  <c r="D84" i="1"/>
  <c r="D82" i="1"/>
  <c r="D80" i="1"/>
  <c r="D86" i="1" s="1"/>
</calcChain>
</file>

<file path=xl/sharedStrings.xml><?xml version="1.0" encoding="utf-8"?>
<sst xmlns="http://schemas.openxmlformats.org/spreadsheetml/2006/main" count="177" uniqueCount="110">
  <si>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</si>
  <si>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</si>
  <si>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</si>
  <si>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</si>
  <si>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</si>
  <si>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</si>
  <si>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</si>
  <si>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</si>
  <si>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</si>
  <si>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</si>
  <si>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</si>
  <si>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</si>
  <si>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</si>
  <si>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</si>
  <si>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</si>
  <si>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</si>
  <si>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</si>
  <si>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</si>
  <si>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</si>
  <si>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</si>
  <si>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</si>
  <si>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</si>
  <si>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</si>
  <si>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</si>
  <si>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</si>
  <si>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</si>
  <si>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</si>
  <si>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</si>
  <si>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</si>
  <si>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</si>
  <si>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</si>
  <si>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</si>
  <si>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</si>
  <si>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</si>
  <si>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</si>
  <si>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</si>
  <si>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</si>
  <si>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</si>
  <si>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</si>
  <si>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</si>
  <si>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</si>
  <si>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</si>
  <si>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</si>
  <si>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</si>
  <si>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</si>
  <si>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</si>
  <si>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</si>
  <si>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</si>
  <si>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</si>
  <si>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</si>
  <si>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</si>
  <si>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</si>
  <si>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</si>
  <si>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</si>
  <si>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</si>
  <si>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</si>
  <si>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</si>
  <si>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</si>
  <si>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</si>
  <si>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</si>
  <si>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</si>
  <si>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JA</t>
  </si>
  <si>
    <t>Agosto-Octubre</t>
  </si>
  <si>
    <t>HM</t>
  </si>
  <si>
    <t>Sacos</t>
  </si>
  <si>
    <t>Enero-Febrero</t>
  </si>
  <si>
    <t xml:space="preserve"> </t>
  </si>
  <si>
    <t>BioBio</t>
  </si>
  <si>
    <t>Tirua</t>
  </si>
  <si>
    <t>Patagonia</t>
  </si>
  <si>
    <t>Helada-sequia</t>
  </si>
  <si>
    <t>Cruza con arado de fierro o palo</t>
  </si>
  <si>
    <t>Agosto-Septiembre</t>
  </si>
  <si>
    <t>melgadura</t>
  </si>
  <si>
    <t>Siembra y fertilización</t>
  </si>
  <si>
    <t>Aporca</t>
  </si>
  <si>
    <t>Octubre-Noviembre</t>
  </si>
  <si>
    <t>Aplicación agroquímicos  manual</t>
  </si>
  <si>
    <t>Cosecha ( costo por saco)</t>
  </si>
  <si>
    <t>unidad</t>
  </si>
  <si>
    <t>Enero-Abril</t>
  </si>
  <si>
    <t>Cruza con arado de fierro o madera</t>
  </si>
  <si>
    <t xml:space="preserve">Rastraje pre-siembra </t>
  </si>
  <si>
    <t>Melgadura</t>
  </si>
  <si>
    <t>traslado a bodega</t>
  </si>
  <si>
    <t>Mayo-Agosto</t>
  </si>
  <si>
    <t>Rastraje (2)</t>
  </si>
  <si>
    <t>Junio-Octubre</t>
  </si>
  <si>
    <t xml:space="preserve">HERBICIDA </t>
  </si>
  <si>
    <t>BARBECHO QUIMICO</t>
  </si>
  <si>
    <t>LT</t>
  </si>
  <si>
    <t>Bectra/sencor (control malezas)</t>
  </si>
  <si>
    <t>Lt</t>
  </si>
  <si>
    <t>Noviembre Enero</t>
  </si>
  <si>
    <t>FUNGICIDA</t>
  </si>
  <si>
    <t>FUNGIZEB,MANCOZEB,INFINITO,MOXAN</t>
  </si>
  <si>
    <t>Diciembre-Enero</t>
  </si>
  <si>
    <t>SEMILLA (propia)</t>
  </si>
  <si>
    <t>Kg</t>
  </si>
  <si>
    <t>Mezcla N.P.K</t>
  </si>
  <si>
    <t>Un</t>
  </si>
  <si>
    <t>Rendimiento (Ton/hà)</t>
  </si>
  <si>
    <t>Costo unitario ($/Ton) (*)</t>
  </si>
  <si>
    <t>RENDIMIENTO (Ton/Há.)</t>
  </si>
  <si>
    <t xml:space="preserve">PAPA GUARDA </t>
  </si>
  <si>
    <t>Auto consumo</t>
  </si>
  <si>
    <t>Febrero-Marzo</t>
  </si>
  <si>
    <t>PRECIO ESPERADO ($/ton)</t>
  </si>
  <si>
    <t>Abril de 2023</t>
  </si>
  <si>
    <t>Marzo2023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</si>
</sst>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8"/>
      <name val="Arial Narrow"/>
      <family val="2"/>
    </font>
    <font>
      <sz val="10"/>
      <name val="Arial"/>
      <family val="2"/>
    </font>
    <font>
      <b/>
      <sz val="8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/>
      <top/>
      <bottom/>
      <diagonal/>
    </border>
    <border>
      <left/>
      <right/>
      <top/>
      <bottom style="thin">
        <color indexed="10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0" fontId="19" fillId="0" borderId="11"/>
  </cellStyleXfs>
  <cellXfs count="158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49" fontId="4" fillId="2" borderId="3" xfId="0" applyNumberFormat="1" applyFont="1" applyFill="1" applyBorder="1" applyAlignment="1">
      <alignment wrapText="1"/>
    </xf>
    <xf numFmtId="49" fontId="4" fillId="2" borderId="3" xfId="0" applyNumberFormat="1" applyFont="1" applyFill="1" applyBorder="1" applyAlignment="1">
      <alignment horizontal="center" wrapText="1"/>
    </xf>
    <xf numFmtId="49" fontId="1" fillId="5" borderId="5" xfId="0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7" xfId="0" applyFont="1" applyFill="1" applyBorder="1" applyAlignment="1"/>
    <xf numFmtId="0" fontId="2" fillId="2" borderId="8" xfId="0" applyFont="1" applyFill="1" applyBorder="1" applyAlignment="1"/>
    <xf numFmtId="3" fontId="2" fillId="2" borderId="8" xfId="0" applyNumberFormat="1" applyFont="1" applyFill="1" applyBorder="1" applyAlignment="1"/>
    <xf numFmtId="49" fontId="1" fillId="3" borderId="4" xfId="0" applyNumberFormat="1" applyFont="1" applyFill="1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49" fontId="4" fillId="2" borderId="3" xfId="0" applyNumberFormat="1" applyFont="1" applyFill="1" applyBorder="1" applyAlignment="1">
      <alignment horizontal="center"/>
    </xf>
    <xf numFmtId="3" fontId="4" fillId="2" borderId="3" xfId="0" applyNumberFormat="1" applyFont="1" applyFill="1" applyBorder="1" applyAlignment="1"/>
    <xf numFmtId="49" fontId="8" fillId="3" borderId="5" xfId="0" applyNumberFormat="1" applyFont="1" applyFill="1" applyBorder="1" applyAlignment="1">
      <alignment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center"/>
    </xf>
    <xf numFmtId="49" fontId="8" fillId="3" borderId="9" xfId="0" applyNumberFormat="1" applyFont="1" applyFill="1" applyBorder="1" applyAlignment="1">
      <alignment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vertical="center"/>
    </xf>
    <xf numFmtId="3" fontId="8" fillId="3" borderId="9" xfId="0" applyNumberFormat="1" applyFont="1" applyFill="1" applyBorder="1" applyAlignment="1">
      <alignment vertical="center"/>
    </xf>
    <xf numFmtId="0" fontId="1" fillId="5" borderId="5" xfId="0" applyFont="1" applyFill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0" fontId="14" fillId="7" borderId="11" xfId="0" applyFont="1" applyFill="1" applyBorder="1" applyAlignment="1"/>
    <xf numFmtId="49" fontId="12" fillId="8" borderId="12" xfId="0" applyNumberFormat="1" applyFont="1" applyFill="1" applyBorder="1" applyAlignment="1">
      <alignment vertical="center"/>
    </xf>
    <xf numFmtId="3" fontId="12" fillId="2" borderId="3" xfId="0" applyNumberFormat="1" applyFont="1" applyFill="1" applyBorder="1" applyAlignment="1">
      <alignment vertical="center"/>
    </xf>
    <xf numFmtId="165" fontId="12" fillId="2" borderId="3" xfId="0" applyNumberFormat="1" applyFont="1" applyFill="1" applyBorder="1" applyAlignment="1">
      <alignment vertical="center"/>
    </xf>
    <xf numFmtId="0" fontId="9" fillId="7" borderId="10" xfId="0" applyFont="1" applyFill="1" applyBorder="1" applyAlignment="1">
      <alignment vertical="center"/>
    </xf>
    <xf numFmtId="0" fontId="9" fillId="7" borderId="11" xfId="0" applyFont="1" applyFill="1" applyBorder="1" applyAlignment="1">
      <alignment vertical="center"/>
    </xf>
    <xf numFmtId="164" fontId="1" fillId="2" borderId="11" xfId="0" applyNumberFormat="1" applyFont="1" applyFill="1" applyBorder="1" applyAlignment="1">
      <alignment vertical="center"/>
    </xf>
    <xf numFmtId="164" fontId="16" fillId="2" borderId="11" xfId="0" applyNumberFormat="1" applyFont="1" applyFill="1" applyBorder="1" applyAlignment="1">
      <alignment vertical="center"/>
    </xf>
    <xf numFmtId="0" fontId="14" fillId="2" borderId="11" xfId="0" applyFont="1" applyFill="1" applyBorder="1" applyAlignment="1"/>
    <xf numFmtId="49" fontId="0" fillId="2" borderId="11" xfId="0" applyNumberFormat="1" applyFont="1" applyFill="1" applyBorder="1" applyAlignment="1">
      <alignment vertical="center"/>
    </xf>
    <xf numFmtId="0" fontId="9" fillId="2" borderId="11" xfId="0" applyFont="1" applyFill="1" applyBorder="1" applyAlignment="1">
      <alignment vertical="center"/>
    </xf>
    <xf numFmtId="0" fontId="2" fillId="2" borderId="13" xfId="0" applyFont="1" applyFill="1" applyBorder="1" applyAlignment="1"/>
    <xf numFmtId="3" fontId="2" fillId="2" borderId="13" xfId="0" applyNumberFormat="1" applyFont="1" applyFill="1" applyBorder="1" applyAlignment="1"/>
    <xf numFmtId="49" fontId="1" fillId="5" borderId="14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164" fontId="1" fillId="5" borderId="16" xfId="0" applyNumberFormat="1" applyFont="1" applyFill="1" applyBorder="1" applyAlignment="1">
      <alignment vertical="center"/>
    </xf>
    <xf numFmtId="49" fontId="1" fillId="3" borderId="17" xfId="0" applyNumberFormat="1" applyFont="1" applyFill="1" applyBorder="1" applyAlignment="1">
      <alignment vertical="center"/>
    </xf>
    <xf numFmtId="164" fontId="1" fillId="3" borderId="18" xfId="0" applyNumberFormat="1" applyFont="1" applyFill="1" applyBorder="1" applyAlignment="1">
      <alignment vertical="center"/>
    </xf>
    <xf numFmtId="49" fontId="1" fillId="5" borderId="17" xfId="0" applyNumberFormat="1" applyFont="1" applyFill="1" applyBorder="1" applyAlignment="1">
      <alignment vertical="center"/>
    </xf>
    <xf numFmtId="164" fontId="1" fillId="5" borderId="18" xfId="0" applyNumberFormat="1" applyFont="1" applyFill="1" applyBorder="1" applyAlignment="1">
      <alignment vertical="center"/>
    </xf>
    <xf numFmtId="49" fontId="1" fillId="5" borderId="19" xfId="0" applyNumberFormat="1" applyFont="1" applyFill="1" applyBorder="1" applyAlignment="1">
      <alignment vertical="center"/>
    </xf>
    <xf numFmtId="0" fontId="9" fillId="5" borderId="20" xfId="0" applyFont="1" applyFill="1" applyBorder="1" applyAlignment="1">
      <alignment vertical="center"/>
    </xf>
    <xf numFmtId="164" fontId="1" fillId="6" borderId="21" xfId="0" applyNumberFormat="1" applyFont="1" applyFill="1" applyBorder="1" applyAlignment="1">
      <alignment vertical="center"/>
    </xf>
    <xf numFmtId="0" fontId="0" fillId="2" borderId="11" xfId="0" applyFont="1" applyFill="1" applyBorder="1" applyAlignment="1">
      <alignment vertical="center"/>
    </xf>
    <xf numFmtId="0" fontId="15" fillId="2" borderId="11" xfId="0" applyFont="1" applyFill="1" applyBorder="1" applyAlignment="1">
      <alignment vertical="center"/>
    </xf>
    <xf numFmtId="49" fontId="12" fillId="8" borderId="22" xfId="0" applyNumberFormat="1" applyFont="1" applyFill="1" applyBorder="1" applyAlignment="1">
      <alignment vertical="center"/>
    </xf>
    <xf numFmtId="49" fontId="14" fillId="8" borderId="23" xfId="0" applyNumberFormat="1" applyFont="1" applyFill="1" applyBorder="1" applyAlignment="1"/>
    <xf numFmtId="49" fontId="12" fillId="2" borderId="24" xfId="0" applyNumberFormat="1" applyFont="1" applyFill="1" applyBorder="1" applyAlignment="1">
      <alignment vertical="center"/>
    </xf>
    <xf numFmtId="9" fontId="14" fillId="2" borderId="25" xfId="0" applyNumberFormat="1" applyFont="1" applyFill="1" applyBorder="1" applyAlignment="1"/>
    <xf numFmtId="49" fontId="12" fillId="8" borderId="26" xfId="0" applyNumberFormat="1" applyFont="1" applyFill="1" applyBorder="1" applyAlignment="1">
      <alignment vertical="center"/>
    </xf>
    <xf numFmtId="165" fontId="12" fillId="8" borderId="27" xfId="0" applyNumberFormat="1" applyFont="1" applyFill="1" applyBorder="1" applyAlignment="1">
      <alignment vertical="center"/>
    </xf>
    <xf numFmtId="9" fontId="12" fillId="8" borderId="28" xfId="0" applyNumberFormat="1" applyFont="1" applyFill="1" applyBorder="1" applyAlignment="1">
      <alignment vertical="center"/>
    </xf>
    <xf numFmtId="0" fontId="14" fillId="9" borderId="31" xfId="0" applyFont="1" applyFill="1" applyBorder="1" applyAlignment="1"/>
    <xf numFmtId="0" fontId="14" fillId="2" borderId="11" xfId="0" applyFont="1" applyFill="1" applyBorder="1" applyAlignment="1">
      <alignment vertical="center"/>
    </xf>
    <xf numFmtId="49" fontId="14" fillId="2" borderId="11" xfId="0" applyNumberFormat="1" applyFont="1" applyFill="1" applyBorder="1" applyAlignment="1">
      <alignment vertical="center"/>
    </xf>
    <xf numFmtId="49" fontId="12" fillId="2" borderId="32" xfId="0" applyNumberFormat="1" applyFont="1" applyFill="1" applyBorder="1" applyAlignment="1">
      <alignment vertical="center"/>
    </xf>
    <xf numFmtId="0" fontId="14" fillId="2" borderId="33" xfId="0" applyFont="1" applyFill="1" applyBorder="1" applyAlignment="1"/>
    <xf numFmtId="0" fontId="14" fillId="2" borderId="34" xfId="0" applyFont="1" applyFill="1" applyBorder="1" applyAlignment="1"/>
    <xf numFmtId="49" fontId="14" fillId="2" borderId="35" xfId="0" applyNumberFormat="1" applyFont="1" applyFill="1" applyBorder="1" applyAlignment="1">
      <alignment vertical="center"/>
    </xf>
    <xf numFmtId="0" fontId="14" fillId="2" borderId="36" xfId="0" applyFont="1" applyFill="1" applyBorder="1" applyAlignment="1"/>
    <xf numFmtId="49" fontId="14" fillId="2" borderId="37" xfId="0" applyNumberFormat="1" applyFont="1" applyFill="1" applyBorder="1" applyAlignment="1">
      <alignment vertical="center"/>
    </xf>
    <xf numFmtId="0" fontId="14" fillId="2" borderId="38" xfId="0" applyFont="1" applyFill="1" applyBorder="1" applyAlignment="1"/>
    <xf numFmtId="0" fontId="14" fillId="2" borderId="39" xfId="0" applyFont="1" applyFill="1" applyBorder="1" applyAlignment="1"/>
    <xf numFmtId="0" fontId="12" fillId="7" borderId="11" xfId="0" applyFont="1" applyFill="1" applyBorder="1" applyAlignment="1">
      <alignment vertical="center"/>
    </xf>
    <xf numFmtId="0" fontId="9" fillId="9" borderId="10" xfId="0" applyFont="1" applyFill="1" applyBorder="1" applyAlignment="1">
      <alignment vertical="center"/>
    </xf>
    <xf numFmtId="49" fontId="17" fillId="9" borderId="11" xfId="0" applyNumberFormat="1" applyFont="1" applyFill="1" applyBorder="1" applyAlignment="1">
      <alignment vertical="center"/>
    </xf>
    <xf numFmtId="0" fontId="9" fillId="9" borderId="11" xfId="0" applyFont="1" applyFill="1" applyBorder="1" applyAlignment="1">
      <alignment vertical="center"/>
    </xf>
    <xf numFmtId="0" fontId="9" fillId="9" borderId="40" xfId="0" applyFont="1" applyFill="1" applyBorder="1" applyAlignment="1">
      <alignment vertical="center"/>
    </xf>
    <xf numFmtId="49" fontId="12" fillId="8" borderId="41" xfId="0" applyNumberFormat="1" applyFont="1" applyFill="1" applyBorder="1" applyAlignment="1">
      <alignment vertical="center"/>
    </xf>
    <xf numFmtId="0" fontId="12" fillId="8" borderId="42" xfId="0" applyNumberFormat="1" applyFont="1" applyFill="1" applyBorder="1" applyAlignment="1">
      <alignment vertical="center"/>
    </xf>
    <xf numFmtId="0" fontId="12" fillId="8" borderId="43" xfId="0" applyNumberFormat="1" applyFont="1" applyFill="1" applyBorder="1" applyAlignment="1">
      <alignment vertical="center"/>
    </xf>
    <xf numFmtId="165" fontId="12" fillId="8" borderId="28" xfId="0" applyNumberFormat="1" applyFont="1" applyFill="1" applyBorder="1" applyAlignment="1">
      <alignment vertical="center"/>
    </xf>
    <xf numFmtId="0" fontId="0" fillId="0" borderId="11" xfId="0" applyNumberFormat="1" applyFont="1" applyBorder="1" applyAlignment="1"/>
    <xf numFmtId="49" fontId="4" fillId="2" borderId="45" xfId="0" applyNumberFormat="1" applyFont="1" applyFill="1" applyBorder="1" applyAlignment="1">
      <alignment horizontal="right"/>
    </xf>
    <xf numFmtId="49" fontId="4" fillId="2" borderId="45" xfId="0" applyNumberFormat="1" applyFont="1" applyFill="1" applyBorder="1" applyAlignment="1">
      <alignment horizontal="right" wrapText="1"/>
    </xf>
    <xf numFmtId="14" fontId="4" fillId="2" borderId="45" xfId="0" applyNumberFormat="1" applyFont="1" applyFill="1" applyBorder="1" applyAlignment="1">
      <alignment horizontal="right"/>
    </xf>
    <xf numFmtId="49" fontId="4" fillId="2" borderId="44" xfId="0" applyNumberFormat="1" applyFont="1" applyFill="1" applyBorder="1" applyAlignment="1">
      <alignment vertical="center" wrapText="1"/>
    </xf>
    <xf numFmtId="49" fontId="4" fillId="2" borderId="44" xfId="0" applyNumberFormat="1" applyFont="1" applyFill="1" applyBorder="1" applyAlignment="1">
      <alignment horizontal="left" wrapText="1"/>
    </xf>
    <xf numFmtId="0" fontId="5" fillId="2" borderId="46" xfId="0" applyFont="1" applyFill="1" applyBorder="1" applyAlignment="1"/>
    <xf numFmtId="0" fontId="0" fillId="2" borderId="47" xfId="0" applyFont="1" applyFill="1" applyBorder="1" applyAlignment="1"/>
    <xf numFmtId="0" fontId="2" fillId="2" borderId="48" xfId="0" applyFont="1" applyFill="1" applyBorder="1" applyAlignment="1">
      <alignment wrapText="1"/>
    </xf>
    <xf numFmtId="14" fontId="2" fillId="2" borderId="49" xfId="0" applyNumberFormat="1" applyFont="1" applyFill="1" applyBorder="1" applyAlignment="1"/>
    <xf numFmtId="0" fontId="2" fillId="2" borderId="47" xfId="0" applyFont="1" applyFill="1" applyBorder="1" applyAlignment="1"/>
    <xf numFmtId="0" fontId="2" fillId="2" borderId="48" xfId="0" applyFont="1" applyFill="1" applyBorder="1" applyAlignment="1"/>
    <xf numFmtId="0" fontId="2" fillId="2" borderId="48" xfId="0" applyFont="1" applyFill="1" applyBorder="1" applyAlignment="1">
      <alignment horizontal="justify" wrapText="1"/>
    </xf>
    <xf numFmtId="0" fontId="2" fillId="2" borderId="50" xfId="0" applyFont="1" applyFill="1" applyBorder="1" applyAlignment="1"/>
    <xf numFmtId="0" fontId="2" fillId="2" borderId="51" xfId="0" applyFont="1" applyFill="1" applyBorder="1" applyAlignment="1">
      <alignment horizontal="left"/>
    </xf>
    <xf numFmtId="0" fontId="2" fillId="2" borderId="51" xfId="0" applyFont="1" applyFill="1" applyBorder="1" applyAlignment="1"/>
    <xf numFmtId="49" fontId="4" fillId="2" borderId="44" xfId="0" applyNumberFormat="1" applyFont="1" applyFill="1" applyBorder="1" applyAlignment="1">
      <alignment horizontal="right"/>
    </xf>
    <xf numFmtId="49" fontId="4" fillId="2" borderId="44" xfId="0" applyNumberFormat="1" applyFont="1" applyFill="1" applyBorder="1" applyAlignment="1"/>
    <xf numFmtId="0" fontId="4" fillId="2" borderId="44" xfId="0" applyFont="1" applyFill="1" applyBorder="1" applyAlignment="1"/>
    <xf numFmtId="3" fontId="4" fillId="2" borderId="44" xfId="0" applyNumberFormat="1" applyFont="1" applyFill="1" applyBorder="1" applyAlignment="1">
      <alignment horizontal="right" wrapText="1"/>
    </xf>
    <xf numFmtId="49" fontId="4" fillId="2" borderId="44" xfId="0" applyNumberFormat="1" applyFont="1" applyFill="1" applyBorder="1" applyAlignment="1">
      <alignment horizontal="right" wrapText="1"/>
    </xf>
    <xf numFmtId="3" fontId="2" fillId="2" borderId="44" xfId="0" applyNumberFormat="1" applyFont="1" applyFill="1" applyBorder="1" applyAlignment="1"/>
    <xf numFmtId="49" fontId="1" fillId="5" borderId="52" xfId="0" applyNumberFormat="1" applyFont="1" applyFill="1" applyBorder="1" applyAlignment="1">
      <alignment vertical="center"/>
    </xf>
    <xf numFmtId="0" fontId="2" fillId="2" borderId="53" xfId="0" applyFont="1" applyFill="1" applyBorder="1" applyAlignment="1">
      <alignment vertical="center"/>
    </xf>
    <xf numFmtId="0" fontId="2" fillId="2" borderId="47" xfId="0" applyFont="1" applyFill="1" applyBorder="1" applyAlignment="1">
      <alignment vertical="center"/>
    </xf>
    <xf numFmtId="3" fontId="2" fillId="2" borderId="51" xfId="0" applyNumberFormat="1" applyFont="1" applyFill="1" applyBorder="1" applyAlignment="1"/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1" xfId="0" applyNumberFormat="1" applyFont="1" applyFill="1" applyBorder="1" applyAlignment="1">
      <alignment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vertical="center"/>
    </xf>
    <xf numFmtId="3" fontId="7" fillId="3" borderId="11" xfId="0" applyNumberFormat="1" applyFont="1" applyFill="1" applyBorder="1" applyAlignment="1">
      <alignment vertical="center"/>
    </xf>
    <xf numFmtId="49" fontId="1" fillId="3" borderId="52" xfId="0" applyNumberFormat="1" applyFont="1" applyFill="1" applyBorder="1" applyAlignment="1">
      <alignment horizontal="center" vertical="center"/>
    </xf>
    <xf numFmtId="49" fontId="1" fillId="3" borderId="52" xfId="0" applyNumberFormat="1" applyFont="1" applyFill="1" applyBorder="1" applyAlignment="1">
      <alignment horizontal="center" vertical="center" wrapText="1"/>
    </xf>
    <xf numFmtId="49" fontId="3" fillId="3" borderId="54" xfId="0" applyNumberFormat="1" applyFont="1" applyFill="1" applyBorder="1" applyAlignment="1">
      <alignment vertical="center"/>
    </xf>
    <xf numFmtId="0" fontId="3" fillId="3" borderId="54" xfId="0" applyFont="1" applyFill="1" applyBorder="1" applyAlignment="1">
      <alignment horizontal="center" vertical="center"/>
    </xf>
    <xf numFmtId="0" fontId="3" fillId="3" borderId="54" xfId="0" applyFont="1" applyFill="1" applyBorder="1" applyAlignment="1">
      <alignment vertical="center"/>
    </xf>
    <xf numFmtId="3" fontId="4" fillId="2" borderId="44" xfId="0" applyNumberFormat="1" applyFont="1" applyFill="1" applyBorder="1" applyAlignment="1"/>
    <xf numFmtId="0" fontId="18" fillId="0" borderId="44" xfId="0" applyFont="1" applyBorder="1" applyAlignment="1">
      <alignment vertical="center"/>
    </xf>
    <xf numFmtId="0" fontId="18" fillId="0" borderId="44" xfId="0" applyFont="1" applyBorder="1" applyAlignment="1">
      <alignment horizontal="center" vertical="center"/>
    </xf>
    <xf numFmtId="3" fontId="18" fillId="0" borderId="44" xfId="0" applyNumberFormat="1" applyFont="1" applyBorder="1" applyAlignment="1">
      <alignment vertical="center"/>
    </xf>
    <xf numFmtId="3" fontId="18" fillId="0" borderId="44" xfId="0" applyNumberFormat="1" applyFont="1" applyBorder="1" applyAlignment="1" applyProtection="1">
      <alignment horizontal="left" wrapText="1"/>
      <protection locked="0"/>
    </xf>
    <xf numFmtId="3" fontId="18" fillId="0" borderId="44" xfId="0" applyNumberFormat="1" applyFont="1" applyBorder="1" applyAlignment="1">
      <alignment horizontal="center"/>
    </xf>
    <xf numFmtId="3" fontId="18" fillId="0" borderId="44" xfId="0" applyNumberFormat="1" applyFont="1" applyBorder="1" applyAlignment="1" applyProtection="1">
      <alignment horizontal="center"/>
      <protection locked="0"/>
    </xf>
    <xf numFmtId="3" fontId="18" fillId="0" borderId="44" xfId="0" applyNumberFormat="1" applyFont="1" applyBorder="1"/>
    <xf numFmtId="3" fontId="18" fillId="0" borderId="44" xfId="0" applyNumberFormat="1" applyFont="1" applyBorder="1" applyAlignment="1" applyProtection="1">
      <alignment horizontal="left"/>
      <protection locked="0"/>
    </xf>
    <xf numFmtId="0" fontId="18" fillId="0" borderId="44" xfId="1" applyFont="1" applyBorder="1" applyAlignment="1">
      <alignment horizontal="left"/>
    </xf>
    <xf numFmtId="0" fontId="18" fillId="0" borderId="44" xfId="1" applyFont="1" applyBorder="1" applyAlignment="1">
      <alignment horizontal="center"/>
    </xf>
    <xf numFmtId="3" fontId="18" fillId="0" borderId="44" xfId="1" applyNumberFormat="1" applyFont="1" applyBorder="1" applyAlignment="1">
      <alignment horizontal="right"/>
    </xf>
    <xf numFmtId="0" fontId="18" fillId="0" borderId="44" xfId="0" applyFont="1" applyFill="1" applyBorder="1"/>
    <xf numFmtId="0" fontId="18" fillId="0" borderId="44" xfId="0" applyFont="1" applyBorder="1" applyAlignment="1">
      <alignment horizontal="center"/>
    </xf>
    <xf numFmtId="0" fontId="18" fillId="0" borderId="44" xfId="0" applyFont="1" applyBorder="1" applyAlignment="1">
      <alignment horizontal="right"/>
    </xf>
    <xf numFmtId="0" fontId="18" fillId="0" borderId="44" xfId="0" applyFont="1" applyFill="1" applyBorder="1" applyAlignment="1">
      <alignment wrapText="1"/>
    </xf>
    <xf numFmtId="3" fontId="18" fillId="10" borderId="44" xfId="0" applyNumberFormat="1" applyFont="1" applyFill="1" applyBorder="1" applyAlignment="1">
      <alignment horizontal="center"/>
    </xf>
    <xf numFmtId="0" fontId="18" fillId="0" borderId="44" xfId="0" applyFont="1" applyBorder="1" applyAlignment="1">
      <alignment horizontal="center" wrapText="1"/>
    </xf>
    <xf numFmtId="0" fontId="20" fillId="0" borderId="44" xfId="0" applyFont="1" applyFill="1" applyBorder="1" applyAlignment="1">
      <alignment wrapText="1"/>
    </xf>
    <xf numFmtId="0" fontId="20" fillId="0" borderId="44" xfId="0" applyFont="1" applyFill="1" applyBorder="1"/>
    <xf numFmtId="3" fontId="18" fillId="0" borderId="44" xfId="0" applyNumberFormat="1" applyFont="1" applyBorder="1" applyAlignment="1">
      <alignment horizontal="right"/>
    </xf>
    <xf numFmtId="3" fontId="18" fillId="10" borderId="44" xfId="0" applyNumberFormat="1" applyFont="1" applyFill="1" applyBorder="1" applyAlignment="1">
      <alignment horizontal="right"/>
    </xf>
    <xf numFmtId="0" fontId="18" fillId="0" borderId="44" xfId="0" applyFont="1" applyBorder="1" applyAlignment="1">
      <alignment horizontal="right" wrapText="1"/>
    </xf>
    <xf numFmtId="0" fontId="0" fillId="0" borderId="11" xfId="0" applyFont="1" applyBorder="1" applyAlignment="1"/>
    <xf numFmtId="0" fontId="0" fillId="2" borderId="11" xfId="0" applyFont="1" applyFill="1" applyBorder="1" applyAlignment="1"/>
    <xf numFmtId="49" fontId="1" fillId="3" borderId="55" xfId="0" applyNumberFormat="1" applyFont="1" applyFill="1" applyBorder="1" applyAlignment="1">
      <alignment vertical="center" wrapText="1"/>
    </xf>
    <xf numFmtId="0" fontId="2" fillId="2" borderId="56" xfId="0" applyFont="1" applyFill="1" applyBorder="1" applyAlignment="1"/>
    <xf numFmtId="49" fontId="4" fillId="2" borderId="57" xfId="0" applyNumberFormat="1" applyFont="1" applyFill="1" applyBorder="1" applyAlignment="1">
      <alignment horizontal="center" vertical="center" wrapText="1"/>
    </xf>
    <xf numFmtId="49" fontId="2" fillId="2" borderId="44" xfId="0" applyNumberFormat="1" applyFont="1" applyFill="1" applyBorder="1" applyAlignment="1">
      <alignment horizontal="right"/>
    </xf>
    <xf numFmtId="3" fontId="4" fillId="2" borderId="3" xfId="0" applyNumberFormat="1" applyFont="1" applyFill="1" applyBorder="1" applyAlignment="1">
      <alignment horizontal="center"/>
    </xf>
    <xf numFmtId="49" fontId="17" fillId="9" borderId="29" xfId="0" applyNumberFormat="1" applyFont="1" applyFill="1" applyBorder="1" applyAlignment="1">
      <alignment vertical="center"/>
    </xf>
    <xf numFmtId="0" fontId="12" fillId="9" borderId="30" xfId="0" applyFont="1" applyFill="1" applyBorder="1" applyAlignment="1">
      <alignment vertical="center"/>
    </xf>
    <xf numFmtId="49" fontId="4" fillId="2" borderId="44" xfId="0" applyNumberFormat="1" applyFont="1" applyFill="1" applyBorder="1" applyAlignment="1">
      <alignment wrapText="1"/>
    </xf>
    <xf numFmtId="0" fontId="4" fillId="2" borderId="44" xfId="0" applyFont="1" applyFill="1" applyBorder="1" applyAlignment="1">
      <alignment wrapText="1"/>
    </xf>
    <xf numFmtId="49" fontId="3" fillId="3" borderId="11" xfId="0" applyNumberFormat="1" applyFont="1" applyFill="1" applyBorder="1" applyAlignment="1">
      <alignment wrapText="1"/>
    </xf>
    <xf numFmtId="0" fontId="3" fillId="4" borderId="11" xfId="0" applyFont="1" applyFill="1" applyBorder="1" applyAlignment="1">
      <alignment wrapText="1"/>
    </xf>
    <xf numFmtId="49" fontId="4" fillId="2" borderId="44" xfId="0" applyNumberFormat="1" applyFont="1" applyFill="1" applyBorder="1" applyAlignment="1"/>
    <xf numFmtId="0" fontId="4" fillId="2" borderId="44" xfId="0" applyFont="1" applyFill="1" applyBorder="1" applyAlignment="1"/>
    <xf numFmtId="49" fontId="6" fillId="3" borderId="11" xfId="0" applyNumberFormat="1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9525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8293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U92"/>
  <sheetViews>
    <sheetView showGridLines="0" tabSelected="1" workbookViewId="0">
      <selection activeCell="I19" sqref="I19"/>
    </sheetView>
  </sheetViews>
  <sheetFormatPr baseColWidth="10" defaultColWidth="10.85546875" defaultRowHeight="11.25" customHeight="1" x14ac:dyDescent="0.25"/>
  <cols>
    <col min="2" max="2" width="20.57031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2" spans="2:255" ht="15" customHeight="1" x14ac:dyDescent="0.25">
      <c r="B2" s="2"/>
      <c r="C2" s="2"/>
      <c r="D2" s="2"/>
      <c r="E2" s="2"/>
      <c r="F2" s="2"/>
      <c r="G2" s="2"/>
    </row>
    <row r="3" spans="2:255" ht="15" customHeight="1" x14ac:dyDescent="0.25">
      <c r="B3" s="2"/>
      <c r="C3" s="2"/>
      <c r="D3" s="2"/>
      <c r="E3" s="2"/>
      <c r="F3" s="2"/>
      <c r="G3" s="2"/>
    </row>
    <row r="4" spans="2:255" ht="15" customHeight="1" x14ac:dyDescent="0.25">
      <c r="B4" s="2"/>
      <c r="C4" s="2"/>
      <c r="D4" s="2"/>
      <c r="E4" s="2"/>
      <c r="F4" s="2"/>
      <c r="G4" s="2"/>
    </row>
    <row r="5" spans="2:255" ht="15" customHeight="1" x14ac:dyDescent="0.25">
      <c r="B5" s="2"/>
      <c r="C5" s="2"/>
      <c r="D5" s="2"/>
      <c r="E5" s="2"/>
      <c r="F5" s="2"/>
      <c r="G5" s="2"/>
    </row>
    <row r="6" spans="2:255" ht="15" customHeight="1" x14ac:dyDescent="0.25">
      <c r="B6" s="2"/>
      <c r="C6" s="2"/>
      <c r="D6" s="2"/>
      <c r="E6" s="2"/>
      <c r="F6" s="2"/>
      <c r="G6" s="2"/>
    </row>
    <row r="7" spans="2:255" s="141" customFormat="1" ht="15" customHeight="1" x14ac:dyDescent="0.25">
      <c r="B7" s="89"/>
      <c r="C7" s="89"/>
      <c r="D7" s="89"/>
      <c r="E7" s="89"/>
      <c r="F7" s="89"/>
      <c r="G7" s="89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2"/>
      <c r="AU7" s="82"/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2"/>
      <c r="CN7" s="82"/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2"/>
      <c r="EG7" s="82"/>
      <c r="EH7" s="82"/>
      <c r="EI7" s="82"/>
      <c r="EJ7" s="82"/>
      <c r="EK7" s="82"/>
      <c r="EL7" s="82"/>
      <c r="EM7" s="82"/>
      <c r="EN7" s="82"/>
      <c r="EO7" s="82"/>
      <c r="EP7" s="82"/>
      <c r="EQ7" s="82"/>
      <c r="ER7" s="82"/>
      <c r="ES7" s="82"/>
      <c r="ET7" s="82"/>
      <c r="EU7" s="82"/>
      <c r="EV7" s="82"/>
      <c r="EW7" s="82"/>
      <c r="EX7" s="82"/>
      <c r="EY7" s="82"/>
      <c r="EZ7" s="82"/>
      <c r="FA7" s="82"/>
      <c r="FB7" s="82"/>
      <c r="FC7" s="82"/>
      <c r="FD7" s="82"/>
      <c r="FE7" s="82"/>
      <c r="FF7" s="82"/>
      <c r="FG7" s="82"/>
      <c r="FH7" s="82"/>
      <c r="FI7" s="82"/>
      <c r="FJ7" s="82"/>
      <c r="FK7" s="82"/>
      <c r="FL7" s="82"/>
      <c r="FM7" s="82"/>
      <c r="FN7" s="82"/>
      <c r="FO7" s="82"/>
      <c r="FP7" s="82"/>
      <c r="FQ7" s="82"/>
      <c r="FR7" s="82"/>
      <c r="FS7" s="82"/>
      <c r="FT7" s="82"/>
      <c r="FU7" s="82"/>
      <c r="FV7" s="82"/>
      <c r="FW7" s="82"/>
      <c r="FX7" s="82"/>
      <c r="FY7" s="82"/>
      <c r="FZ7" s="82"/>
      <c r="GA7" s="82"/>
      <c r="GB7" s="82"/>
      <c r="GC7" s="82"/>
      <c r="GD7" s="82"/>
      <c r="GE7" s="82"/>
      <c r="GF7" s="82"/>
      <c r="GG7" s="82"/>
      <c r="GH7" s="82"/>
      <c r="GI7" s="82"/>
      <c r="GJ7" s="82"/>
      <c r="GK7" s="82"/>
      <c r="GL7" s="82"/>
      <c r="GM7" s="82"/>
      <c r="GN7" s="82"/>
      <c r="GO7" s="82"/>
      <c r="GP7" s="82"/>
      <c r="GQ7" s="82"/>
      <c r="GR7" s="82"/>
      <c r="GS7" s="82"/>
      <c r="GT7" s="82"/>
      <c r="GU7" s="82"/>
      <c r="GV7" s="82"/>
      <c r="GW7" s="82"/>
      <c r="GX7" s="82"/>
      <c r="GY7" s="82"/>
      <c r="GZ7" s="82"/>
      <c r="HA7" s="82"/>
      <c r="HB7" s="82"/>
      <c r="HC7" s="82"/>
      <c r="HD7" s="82"/>
      <c r="HE7" s="82"/>
      <c r="HF7" s="82"/>
      <c r="HG7" s="82"/>
      <c r="HH7" s="82"/>
      <c r="HI7" s="82"/>
      <c r="HJ7" s="82"/>
      <c r="HK7" s="82"/>
      <c r="HL7" s="82"/>
      <c r="HM7" s="82"/>
      <c r="HN7" s="82"/>
      <c r="HO7" s="82"/>
      <c r="HP7" s="82"/>
      <c r="HQ7" s="82"/>
      <c r="HR7" s="82"/>
      <c r="HS7" s="82"/>
      <c r="HT7" s="82"/>
      <c r="HU7" s="82"/>
      <c r="HV7" s="82"/>
      <c r="HW7" s="82"/>
      <c r="HX7" s="82"/>
      <c r="HY7" s="82"/>
      <c r="HZ7" s="82"/>
      <c r="IA7" s="82"/>
      <c r="IB7" s="82"/>
      <c r="IC7" s="82"/>
      <c r="ID7" s="82"/>
      <c r="IE7" s="82"/>
      <c r="IF7" s="82"/>
      <c r="IG7" s="82"/>
      <c r="IH7" s="82"/>
      <c r="II7" s="82"/>
      <c r="IJ7" s="82"/>
      <c r="IK7" s="82"/>
      <c r="IL7" s="82"/>
      <c r="IM7" s="82"/>
      <c r="IN7" s="82"/>
      <c r="IO7" s="82"/>
      <c r="IP7" s="82"/>
      <c r="IQ7" s="82"/>
      <c r="IR7" s="82"/>
      <c r="IS7" s="82"/>
      <c r="IT7" s="82"/>
      <c r="IU7" s="82"/>
    </row>
    <row r="8" spans="2:255" s="141" customFormat="1" ht="15" customHeight="1" x14ac:dyDescent="0.25">
      <c r="B8" s="142"/>
      <c r="C8" s="142"/>
      <c r="D8" s="142"/>
      <c r="E8" s="142"/>
      <c r="F8" s="142"/>
      <c r="G8" s="14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2"/>
      <c r="AU8" s="82"/>
      <c r="AV8" s="82"/>
      <c r="AW8" s="82"/>
      <c r="AX8" s="82"/>
      <c r="AY8" s="82"/>
      <c r="AZ8" s="82"/>
      <c r="BA8" s="82"/>
      <c r="BB8" s="82"/>
      <c r="BC8" s="82"/>
      <c r="BD8" s="82"/>
      <c r="BE8" s="82"/>
      <c r="BF8" s="82"/>
      <c r="BG8" s="82"/>
      <c r="BH8" s="82"/>
      <c r="BI8" s="82"/>
      <c r="BJ8" s="82"/>
      <c r="BK8" s="82"/>
      <c r="BL8" s="82"/>
      <c r="BM8" s="82"/>
      <c r="BN8" s="82"/>
      <c r="BO8" s="82"/>
      <c r="BP8" s="82"/>
      <c r="BQ8" s="82"/>
      <c r="BR8" s="82"/>
      <c r="BS8" s="82"/>
      <c r="BT8" s="82"/>
      <c r="BU8" s="82"/>
      <c r="BV8" s="82"/>
      <c r="BW8" s="82"/>
      <c r="BX8" s="82"/>
      <c r="BY8" s="82"/>
      <c r="BZ8" s="82"/>
      <c r="CA8" s="82"/>
      <c r="CB8" s="82"/>
      <c r="CC8" s="82"/>
      <c r="CD8" s="82"/>
      <c r="CE8" s="82"/>
      <c r="CF8" s="82"/>
      <c r="CG8" s="82"/>
      <c r="CH8" s="82"/>
      <c r="CI8" s="82"/>
      <c r="CJ8" s="82"/>
      <c r="CK8" s="82"/>
      <c r="CL8" s="82"/>
      <c r="CM8" s="82"/>
      <c r="CN8" s="82"/>
      <c r="CO8" s="82"/>
      <c r="CP8" s="82"/>
      <c r="CQ8" s="82"/>
      <c r="CR8" s="82"/>
      <c r="CS8" s="82"/>
      <c r="CT8" s="82"/>
      <c r="CU8" s="82"/>
      <c r="CV8" s="82"/>
      <c r="CW8" s="82"/>
      <c r="CX8" s="82"/>
      <c r="CY8" s="82"/>
      <c r="CZ8" s="82"/>
      <c r="DA8" s="82"/>
      <c r="DB8" s="82"/>
      <c r="DC8" s="82"/>
      <c r="DD8" s="82"/>
      <c r="DE8" s="82"/>
      <c r="DF8" s="82"/>
      <c r="DG8" s="82"/>
      <c r="DH8" s="82"/>
      <c r="DI8" s="82"/>
      <c r="DJ8" s="82"/>
      <c r="DK8" s="82"/>
      <c r="DL8" s="82"/>
      <c r="DM8" s="82"/>
      <c r="DN8" s="82"/>
      <c r="DO8" s="82"/>
      <c r="DP8" s="82"/>
      <c r="DQ8" s="82"/>
      <c r="DR8" s="82"/>
      <c r="DS8" s="82"/>
      <c r="DT8" s="82"/>
      <c r="DU8" s="82"/>
      <c r="DV8" s="82"/>
      <c r="DW8" s="82"/>
      <c r="DX8" s="82"/>
      <c r="DY8" s="82"/>
      <c r="DZ8" s="82"/>
      <c r="EA8" s="82"/>
      <c r="EB8" s="82"/>
      <c r="EC8" s="82"/>
      <c r="ED8" s="82"/>
      <c r="EE8" s="82"/>
      <c r="EF8" s="82"/>
      <c r="EG8" s="82"/>
      <c r="EH8" s="82"/>
      <c r="EI8" s="82"/>
      <c r="EJ8" s="82"/>
      <c r="EK8" s="82"/>
      <c r="EL8" s="82"/>
      <c r="EM8" s="82"/>
      <c r="EN8" s="82"/>
      <c r="EO8" s="82"/>
      <c r="EP8" s="82"/>
      <c r="EQ8" s="82"/>
      <c r="ER8" s="82"/>
      <c r="ES8" s="82"/>
      <c r="ET8" s="82"/>
      <c r="EU8" s="82"/>
      <c r="EV8" s="82"/>
      <c r="EW8" s="82"/>
      <c r="EX8" s="82"/>
      <c r="EY8" s="82"/>
      <c r="EZ8" s="82"/>
      <c r="FA8" s="82"/>
      <c r="FB8" s="82"/>
      <c r="FC8" s="82"/>
      <c r="FD8" s="82"/>
      <c r="FE8" s="82"/>
      <c r="FF8" s="82"/>
      <c r="FG8" s="82"/>
      <c r="FH8" s="82"/>
      <c r="FI8" s="82"/>
      <c r="FJ8" s="82"/>
      <c r="FK8" s="82"/>
      <c r="FL8" s="82"/>
      <c r="FM8" s="82"/>
      <c r="FN8" s="82"/>
      <c r="FO8" s="82"/>
      <c r="FP8" s="82"/>
      <c r="FQ8" s="82"/>
      <c r="FR8" s="82"/>
      <c r="FS8" s="82"/>
      <c r="FT8" s="82"/>
      <c r="FU8" s="82"/>
      <c r="FV8" s="82"/>
      <c r="FW8" s="82"/>
      <c r="FX8" s="82"/>
      <c r="FY8" s="82"/>
      <c r="FZ8" s="82"/>
      <c r="GA8" s="82"/>
      <c r="GB8" s="82"/>
      <c r="GC8" s="82"/>
      <c r="GD8" s="82"/>
      <c r="GE8" s="82"/>
      <c r="GF8" s="82"/>
      <c r="GG8" s="82"/>
      <c r="GH8" s="82"/>
      <c r="GI8" s="82"/>
      <c r="GJ8" s="82"/>
      <c r="GK8" s="82"/>
      <c r="GL8" s="82"/>
      <c r="GM8" s="82"/>
      <c r="GN8" s="82"/>
      <c r="GO8" s="82"/>
      <c r="GP8" s="82"/>
      <c r="GQ8" s="82"/>
      <c r="GR8" s="82"/>
      <c r="GS8" s="82"/>
      <c r="GT8" s="82"/>
      <c r="GU8" s="82"/>
      <c r="GV8" s="82"/>
      <c r="GW8" s="82"/>
      <c r="GX8" s="82"/>
      <c r="GY8" s="82"/>
      <c r="GZ8" s="82"/>
      <c r="HA8" s="82"/>
      <c r="HB8" s="82"/>
      <c r="HC8" s="82"/>
      <c r="HD8" s="82"/>
      <c r="HE8" s="82"/>
      <c r="HF8" s="82"/>
      <c r="HG8" s="82"/>
      <c r="HH8" s="82"/>
      <c r="HI8" s="82"/>
      <c r="HJ8" s="82"/>
      <c r="HK8" s="82"/>
      <c r="HL8" s="82"/>
      <c r="HM8" s="82"/>
      <c r="HN8" s="82"/>
      <c r="HO8" s="82"/>
      <c r="HP8" s="82"/>
      <c r="HQ8" s="82"/>
      <c r="HR8" s="82"/>
      <c r="HS8" s="82"/>
      <c r="HT8" s="82"/>
      <c r="HU8" s="82"/>
      <c r="HV8" s="82"/>
      <c r="HW8" s="82"/>
      <c r="HX8" s="82"/>
      <c r="HY8" s="82"/>
      <c r="HZ8" s="82"/>
      <c r="IA8" s="82"/>
      <c r="IB8" s="82"/>
      <c r="IC8" s="82"/>
      <c r="ID8" s="82"/>
      <c r="IE8" s="82"/>
      <c r="IF8" s="82"/>
      <c r="IG8" s="82"/>
      <c r="IH8" s="82"/>
      <c r="II8" s="82"/>
      <c r="IJ8" s="82"/>
      <c r="IK8" s="82"/>
      <c r="IL8" s="82"/>
      <c r="IM8" s="82"/>
      <c r="IN8" s="82"/>
      <c r="IO8" s="82"/>
      <c r="IP8" s="82"/>
      <c r="IQ8" s="82"/>
      <c r="IR8" s="82"/>
      <c r="IS8" s="82"/>
      <c r="IT8" s="82"/>
      <c r="IU8" s="82"/>
    </row>
    <row r="9" spans="2:255" s="141" customFormat="1" ht="12" customHeight="1" x14ac:dyDescent="0.25">
      <c r="B9" s="143" t="s">
        <v>0</v>
      </c>
      <c r="C9" s="146" t="s">
        <v>104</v>
      </c>
      <c r="D9" s="144"/>
      <c r="E9" s="152" t="s">
        <v>103</v>
      </c>
      <c r="F9" s="153"/>
      <c r="G9" s="103">
        <v>25</v>
      </c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2"/>
      <c r="CN9" s="82"/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2"/>
      <c r="EG9" s="82"/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2"/>
      <c r="FZ9" s="82"/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2"/>
      <c r="HS9" s="82"/>
      <c r="HT9" s="82"/>
      <c r="HU9" s="82"/>
      <c r="HV9" s="82"/>
      <c r="HW9" s="82"/>
      <c r="HX9" s="82"/>
      <c r="HY9" s="82"/>
      <c r="HZ9" s="82"/>
      <c r="IA9" s="82"/>
      <c r="IB9" s="82"/>
      <c r="IC9" s="82"/>
      <c r="ID9" s="82"/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  <c r="IU9" s="82"/>
    </row>
    <row r="10" spans="2:255" ht="15" x14ac:dyDescent="0.25">
      <c r="B10" s="86" t="s">
        <v>1</v>
      </c>
      <c r="C10" s="145" t="s">
        <v>69</v>
      </c>
      <c r="D10" s="88"/>
      <c r="E10" s="150" t="s">
        <v>2</v>
      </c>
      <c r="F10" s="151"/>
      <c r="G10" s="98" t="s">
        <v>108</v>
      </c>
    </row>
    <row r="11" spans="2:255" ht="18" customHeight="1" x14ac:dyDescent="0.25">
      <c r="B11" s="86" t="s">
        <v>3</v>
      </c>
      <c r="C11" s="83" t="s">
        <v>4</v>
      </c>
      <c r="D11" s="88"/>
      <c r="E11" s="150" t="s">
        <v>107</v>
      </c>
      <c r="F11" s="151"/>
      <c r="G11" s="118">
        <v>240000</v>
      </c>
    </row>
    <row r="12" spans="2:255" ht="11.25" customHeight="1" x14ac:dyDescent="0.25">
      <c r="B12" s="86" t="s">
        <v>5</v>
      </c>
      <c r="C12" s="84" t="s">
        <v>67</v>
      </c>
      <c r="D12" s="88"/>
      <c r="E12" s="99" t="s">
        <v>6</v>
      </c>
      <c r="F12" s="100"/>
      <c r="G12" s="101">
        <f>(G9*G11)</f>
        <v>6000000</v>
      </c>
    </row>
    <row r="13" spans="2:255" ht="15" x14ac:dyDescent="0.25">
      <c r="B13" s="87" t="s">
        <v>7</v>
      </c>
      <c r="C13" s="83" t="s">
        <v>68</v>
      </c>
      <c r="D13" s="88"/>
      <c r="E13" s="150" t="s">
        <v>8</v>
      </c>
      <c r="F13" s="151"/>
      <c r="G13" s="102" t="s">
        <v>105</v>
      </c>
    </row>
    <row r="14" spans="2:255" ht="13.5" customHeight="1" x14ac:dyDescent="0.25">
      <c r="B14" s="86" t="s">
        <v>9</v>
      </c>
      <c r="C14" s="83" t="s">
        <v>68</v>
      </c>
      <c r="D14" s="88"/>
      <c r="E14" s="150" t="s">
        <v>10</v>
      </c>
      <c r="F14" s="151"/>
      <c r="G14" s="98" t="s">
        <v>109</v>
      </c>
    </row>
    <row r="15" spans="2:255" ht="15" x14ac:dyDescent="0.25">
      <c r="B15" s="86" t="s">
        <v>11</v>
      </c>
      <c r="C15" s="85">
        <v>44935</v>
      </c>
      <c r="D15" s="88"/>
      <c r="E15" s="154" t="s">
        <v>12</v>
      </c>
      <c r="F15" s="155"/>
      <c r="G15" s="102" t="s">
        <v>70</v>
      </c>
    </row>
    <row r="16" spans="2:255" ht="12" customHeight="1" x14ac:dyDescent="0.25">
      <c r="B16" s="90"/>
      <c r="C16" s="91"/>
      <c r="D16" s="92"/>
      <c r="E16" s="93"/>
      <c r="F16" s="93"/>
      <c r="G16" s="94"/>
    </row>
    <row r="17" spans="2:7" ht="12" customHeight="1" x14ac:dyDescent="0.25">
      <c r="B17" s="156" t="s">
        <v>13</v>
      </c>
      <c r="C17" s="157"/>
      <c r="D17" s="157"/>
      <c r="E17" s="157"/>
      <c r="F17" s="157"/>
      <c r="G17" s="157"/>
    </row>
    <row r="18" spans="2:7" ht="12" customHeight="1" x14ac:dyDescent="0.25">
      <c r="B18" s="95"/>
      <c r="C18" s="96"/>
      <c r="D18" s="96"/>
      <c r="E18" s="96"/>
      <c r="F18" s="97"/>
      <c r="G18" s="97"/>
    </row>
    <row r="19" spans="2:7" ht="12" customHeight="1" x14ac:dyDescent="0.25">
      <c r="B19" s="104" t="s">
        <v>14</v>
      </c>
      <c r="C19" s="105"/>
      <c r="D19" s="106"/>
      <c r="E19" s="106"/>
      <c r="F19" s="106"/>
      <c r="G19" s="106"/>
    </row>
    <row r="20" spans="2:7" ht="24" customHeight="1" x14ac:dyDescent="0.25">
      <c r="B20" s="108" t="s">
        <v>15</v>
      </c>
      <c r="C20" s="108" t="s">
        <v>16</v>
      </c>
      <c r="D20" s="108" t="s">
        <v>17</v>
      </c>
      <c r="E20" s="108" t="s">
        <v>18</v>
      </c>
      <c r="F20" s="108" t="s">
        <v>19</v>
      </c>
      <c r="G20" s="108" t="s">
        <v>20</v>
      </c>
    </row>
    <row r="21" spans="2:7" ht="12.75" customHeight="1" x14ac:dyDescent="0.25">
      <c r="B21" s="119" t="s">
        <v>71</v>
      </c>
      <c r="C21" s="120" t="s">
        <v>21</v>
      </c>
      <c r="D21" s="120">
        <v>3</v>
      </c>
      <c r="E21" s="120" t="s">
        <v>72</v>
      </c>
      <c r="F21" s="121">
        <v>20000</v>
      </c>
      <c r="G21" s="121">
        <f>D21*F21</f>
        <v>60000</v>
      </c>
    </row>
    <row r="22" spans="2:7" ht="12.75" customHeight="1" x14ac:dyDescent="0.25">
      <c r="B22" s="122" t="s">
        <v>73</v>
      </c>
      <c r="C22" s="123" t="s">
        <v>21</v>
      </c>
      <c r="D22" s="124">
        <v>1</v>
      </c>
      <c r="E22" s="124" t="s">
        <v>62</v>
      </c>
      <c r="F22" s="121">
        <v>20000</v>
      </c>
      <c r="G22" s="125">
        <f>F22*D22</f>
        <v>20000</v>
      </c>
    </row>
    <row r="23" spans="2:7" ht="12.75" customHeight="1" x14ac:dyDescent="0.25">
      <c r="B23" s="122" t="s">
        <v>74</v>
      </c>
      <c r="C23" s="123" t="s">
        <v>21</v>
      </c>
      <c r="D23" s="124">
        <v>8</v>
      </c>
      <c r="E23" s="124" t="s">
        <v>62</v>
      </c>
      <c r="F23" s="121">
        <v>20000</v>
      </c>
      <c r="G23" s="125">
        <f>F23*D23</f>
        <v>160000</v>
      </c>
    </row>
    <row r="24" spans="2:7" ht="12.75" customHeight="1" x14ac:dyDescent="0.25">
      <c r="B24" s="126" t="s">
        <v>75</v>
      </c>
      <c r="C24" s="123" t="s">
        <v>21</v>
      </c>
      <c r="D24" s="124">
        <v>2</v>
      </c>
      <c r="E24" s="124" t="s">
        <v>76</v>
      </c>
      <c r="F24" s="121">
        <v>20000</v>
      </c>
      <c r="G24" s="125">
        <f>F24*D24</f>
        <v>40000</v>
      </c>
    </row>
    <row r="25" spans="2:7" ht="13.5" customHeight="1" x14ac:dyDescent="0.25">
      <c r="B25" s="126" t="s">
        <v>77</v>
      </c>
      <c r="C25" s="123" t="s">
        <v>21</v>
      </c>
      <c r="D25" s="124">
        <v>2</v>
      </c>
      <c r="E25" s="124" t="s">
        <v>76</v>
      </c>
      <c r="F25" s="121">
        <v>20000</v>
      </c>
      <c r="G25" s="125">
        <f>F25*D25</f>
        <v>40000</v>
      </c>
    </row>
    <row r="26" spans="2:7" ht="12.75" customHeight="1" x14ac:dyDescent="0.25">
      <c r="B26" s="126" t="s">
        <v>78</v>
      </c>
      <c r="C26" s="123" t="s">
        <v>79</v>
      </c>
      <c r="D26" s="124">
        <v>1000</v>
      </c>
      <c r="E26" s="124" t="s">
        <v>80</v>
      </c>
      <c r="F26" s="121">
        <v>1000</v>
      </c>
      <c r="G26" s="125">
        <f>F26*D26</f>
        <v>1000000</v>
      </c>
    </row>
    <row r="27" spans="2:7" ht="12.75" customHeight="1" x14ac:dyDescent="0.25">
      <c r="B27" s="109" t="s">
        <v>22</v>
      </c>
      <c r="C27" s="110"/>
      <c r="D27" s="110"/>
      <c r="E27" s="110"/>
      <c r="F27" s="111"/>
      <c r="G27" s="112">
        <f>SUM(G21:G26)</f>
        <v>1320000</v>
      </c>
    </row>
    <row r="28" spans="2:7" ht="12" customHeight="1" x14ac:dyDescent="0.25">
      <c r="B28" s="95"/>
      <c r="C28" s="97"/>
      <c r="D28" s="97"/>
      <c r="E28" s="97"/>
      <c r="F28" s="107"/>
      <c r="G28" s="107"/>
    </row>
    <row r="29" spans="2:7" ht="12" customHeight="1" x14ac:dyDescent="0.25">
      <c r="B29" s="5" t="s">
        <v>23</v>
      </c>
      <c r="C29" s="6"/>
      <c r="D29" s="7"/>
      <c r="E29" s="7"/>
      <c r="F29" s="8"/>
      <c r="G29" s="8"/>
    </row>
    <row r="30" spans="2:7" ht="24" customHeight="1" x14ac:dyDescent="0.25">
      <c r="B30" s="113" t="s">
        <v>15</v>
      </c>
      <c r="C30" s="114" t="s">
        <v>16</v>
      </c>
      <c r="D30" s="114" t="s">
        <v>17</v>
      </c>
      <c r="E30" s="113" t="s">
        <v>18</v>
      </c>
      <c r="F30" s="114" t="s">
        <v>19</v>
      </c>
      <c r="G30" s="113" t="s">
        <v>20</v>
      </c>
    </row>
    <row r="31" spans="2:7" ht="12" customHeight="1" x14ac:dyDescent="0.25">
      <c r="B31" s="119" t="s">
        <v>81</v>
      </c>
      <c r="C31" s="120" t="s">
        <v>61</v>
      </c>
      <c r="D31" s="120">
        <v>3</v>
      </c>
      <c r="E31" s="120" t="s">
        <v>72</v>
      </c>
      <c r="F31" s="121">
        <v>30000</v>
      </c>
      <c r="G31" s="121">
        <f>D31*F31</f>
        <v>90000</v>
      </c>
    </row>
    <row r="32" spans="2:7" ht="12" customHeight="1" x14ac:dyDescent="0.25">
      <c r="B32" s="119" t="s">
        <v>82</v>
      </c>
      <c r="C32" s="120" t="s">
        <v>61</v>
      </c>
      <c r="D32" s="120">
        <v>1</v>
      </c>
      <c r="E32" s="120" t="s">
        <v>62</v>
      </c>
      <c r="F32" s="121">
        <v>30000</v>
      </c>
      <c r="G32" s="121">
        <f>D32*F32</f>
        <v>30000</v>
      </c>
    </row>
    <row r="33" spans="2:11" ht="12" customHeight="1" x14ac:dyDescent="0.25">
      <c r="B33" s="119" t="s">
        <v>83</v>
      </c>
      <c r="C33" s="120" t="s">
        <v>61</v>
      </c>
      <c r="D33" s="120">
        <v>1</v>
      </c>
      <c r="E33" s="120" t="s">
        <v>62</v>
      </c>
      <c r="F33" s="121">
        <v>30000</v>
      </c>
      <c r="G33" s="121">
        <f>D33*F33</f>
        <v>30000</v>
      </c>
    </row>
    <row r="34" spans="2:11" ht="12" customHeight="1" x14ac:dyDescent="0.25">
      <c r="B34" s="127" t="s">
        <v>75</v>
      </c>
      <c r="C34" s="128" t="s">
        <v>61</v>
      </c>
      <c r="D34" s="128">
        <v>2</v>
      </c>
      <c r="E34" s="128" t="s">
        <v>76</v>
      </c>
      <c r="F34" s="121">
        <v>30000</v>
      </c>
      <c r="G34" s="129">
        <f>D34*F34</f>
        <v>60000</v>
      </c>
    </row>
    <row r="35" spans="2:11" ht="12" customHeight="1" x14ac:dyDescent="0.25">
      <c r="B35" s="130" t="s">
        <v>84</v>
      </c>
      <c r="C35" s="128" t="s">
        <v>61</v>
      </c>
      <c r="D35" s="131">
        <v>2</v>
      </c>
      <c r="E35" s="131" t="s">
        <v>65</v>
      </c>
      <c r="F35" s="121">
        <v>30000</v>
      </c>
      <c r="G35" s="129">
        <f>D35*F35</f>
        <v>60000</v>
      </c>
    </row>
    <row r="36" spans="2:11" ht="12" customHeight="1" x14ac:dyDescent="0.25">
      <c r="B36" s="115" t="s">
        <v>24</v>
      </c>
      <c r="C36" s="116"/>
      <c r="D36" s="116"/>
      <c r="E36" s="116"/>
      <c r="F36" s="117"/>
      <c r="G36" s="112">
        <f>SUM(G30:G35)</f>
        <v>270000</v>
      </c>
    </row>
    <row r="37" spans="2:11" ht="12" customHeight="1" x14ac:dyDescent="0.25">
      <c r="B37" s="9"/>
      <c r="C37" s="10"/>
      <c r="D37" s="10"/>
      <c r="E37" s="10"/>
      <c r="F37" s="11"/>
      <c r="G37" s="11"/>
    </row>
    <row r="38" spans="2:11" ht="12" customHeight="1" x14ac:dyDescent="0.25">
      <c r="B38" s="5" t="s">
        <v>25</v>
      </c>
      <c r="C38" s="6"/>
      <c r="D38" s="7"/>
      <c r="E38" s="7"/>
      <c r="F38" s="8"/>
      <c r="G38" s="8"/>
    </row>
    <row r="39" spans="2:11" ht="24" customHeight="1" x14ac:dyDescent="0.25">
      <c r="B39" s="12" t="s">
        <v>15</v>
      </c>
      <c r="C39" s="12" t="s">
        <v>16</v>
      </c>
      <c r="D39" s="12" t="s">
        <v>17</v>
      </c>
      <c r="E39" s="12" t="s">
        <v>18</v>
      </c>
      <c r="F39" s="13" t="s">
        <v>19</v>
      </c>
      <c r="G39" s="12" t="s">
        <v>20</v>
      </c>
    </row>
    <row r="40" spans="2:11" ht="12.75" customHeight="1" x14ac:dyDescent="0.25">
      <c r="B40" s="119" t="s">
        <v>26</v>
      </c>
      <c r="C40" s="120" t="s">
        <v>63</v>
      </c>
      <c r="D40" s="120">
        <v>1</v>
      </c>
      <c r="E40" s="120" t="s">
        <v>85</v>
      </c>
      <c r="F40" s="121">
        <v>25000</v>
      </c>
      <c r="G40" s="121">
        <f>(D40*F40)*1.19</f>
        <v>29750</v>
      </c>
    </row>
    <row r="41" spans="2:11" ht="12.75" customHeight="1" x14ac:dyDescent="0.25">
      <c r="B41" s="127" t="s">
        <v>86</v>
      </c>
      <c r="C41" s="128" t="s">
        <v>63</v>
      </c>
      <c r="D41" s="128">
        <v>2</v>
      </c>
      <c r="E41" s="128" t="s">
        <v>87</v>
      </c>
      <c r="F41" s="129">
        <v>25000</v>
      </c>
      <c r="G41" s="121">
        <f>(D41*F41)*1.19</f>
        <v>59500</v>
      </c>
    </row>
    <row r="42" spans="2:11" ht="12.75" customHeight="1" x14ac:dyDescent="0.25">
      <c r="B42" s="14" t="s">
        <v>27</v>
      </c>
      <c r="C42" s="15"/>
      <c r="D42" s="15"/>
      <c r="E42" s="15"/>
      <c r="F42" s="16"/>
      <c r="G42" s="17">
        <f>SUM(G40:G41)</f>
        <v>89250</v>
      </c>
    </row>
    <row r="43" spans="2:11" ht="12" customHeight="1" x14ac:dyDescent="0.25">
      <c r="B43" s="9"/>
      <c r="C43" s="10"/>
      <c r="D43" s="10"/>
      <c r="E43" s="10"/>
      <c r="F43" s="11"/>
      <c r="G43" s="11"/>
    </row>
    <row r="44" spans="2:11" ht="12" customHeight="1" x14ac:dyDescent="0.25">
      <c r="B44" s="5" t="s">
        <v>28</v>
      </c>
      <c r="C44" s="6"/>
      <c r="D44" s="7"/>
      <c r="E44" s="7"/>
      <c r="F44" s="8"/>
      <c r="G44" s="8"/>
    </row>
    <row r="45" spans="2:11" ht="24" customHeight="1" x14ac:dyDescent="0.25">
      <c r="B45" s="13" t="s">
        <v>29</v>
      </c>
      <c r="C45" s="13" t="s">
        <v>30</v>
      </c>
      <c r="D45" s="13" t="s">
        <v>31</v>
      </c>
      <c r="E45" s="13" t="s">
        <v>18</v>
      </c>
      <c r="F45" s="13" t="s">
        <v>19</v>
      </c>
      <c r="G45" s="13" t="s">
        <v>20</v>
      </c>
      <c r="K45" s="82"/>
    </row>
    <row r="46" spans="2:11" ht="12.75" customHeight="1" x14ac:dyDescent="0.25">
      <c r="B46" s="136" t="s">
        <v>88</v>
      </c>
      <c r="C46" s="131" t="s">
        <v>66</v>
      </c>
      <c r="D46" s="131" t="s">
        <v>66</v>
      </c>
      <c r="E46" s="131" t="s">
        <v>66</v>
      </c>
      <c r="F46" s="131" t="s">
        <v>66</v>
      </c>
      <c r="G46" s="132" t="s">
        <v>66</v>
      </c>
      <c r="K46" s="82"/>
    </row>
    <row r="47" spans="2:11" ht="12.75" customHeight="1" x14ac:dyDescent="0.25">
      <c r="B47" s="133" t="s">
        <v>89</v>
      </c>
      <c r="C47" s="131" t="s">
        <v>90</v>
      </c>
      <c r="D47" s="131">
        <v>2</v>
      </c>
      <c r="E47" s="131" t="s">
        <v>62</v>
      </c>
      <c r="F47" s="123">
        <v>20850</v>
      </c>
      <c r="G47" s="138">
        <f>(D47*F47)*1.19</f>
        <v>49623</v>
      </c>
    </row>
    <row r="48" spans="2:11" ht="12.75" customHeight="1" x14ac:dyDescent="0.25">
      <c r="B48" s="130" t="s">
        <v>91</v>
      </c>
      <c r="C48" s="131" t="s">
        <v>92</v>
      </c>
      <c r="D48" s="131">
        <v>1</v>
      </c>
      <c r="E48" s="128" t="s">
        <v>93</v>
      </c>
      <c r="F48" s="134">
        <v>12900</v>
      </c>
      <c r="G48" s="139">
        <f>(F48*D48)*1.19</f>
        <v>15351</v>
      </c>
    </row>
    <row r="49" spans="2:7" ht="12.75" customHeight="1" x14ac:dyDescent="0.25">
      <c r="B49" s="136" t="s">
        <v>94</v>
      </c>
      <c r="C49" s="135" t="s">
        <v>66</v>
      </c>
      <c r="D49" s="135" t="s">
        <v>66</v>
      </c>
      <c r="E49" s="135" t="s">
        <v>66</v>
      </c>
      <c r="F49" s="135" t="s">
        <v>66</v>
      </c>
      <c r="G49" s="140" t="s">
        <v>66</v>
      </c>
    </row>
    <row r="50" spans="2:7" ht="12.75" customHeight="1" x14ac:dyDescent="0.25">
      <c r="B50" s="130" t="s">
        <v>95</v>
      </c>
      <c r="C50" s="131" t="s">
        <v>92</v>
      </c>
      <c r="D50" s="131">
        <v>4</v>
      </c>
      <c r="E50" s="128" t="s">
        <v>96</v>
      </c>
      <c r="F50" s="134">
        <v>15000</v>
      </c>
      <c r="G50" s="139">
        <f>(F50*D50)*1.19</f>
        <v>71400</v>
      </c>
    </row>
    <row r="51" spans="2:7" ht="12.75" customHeight="1" x14ac:dyDescent="0.25">
      <c r="B51" s="130" t="s">
        <v>97</v>
      </c>
      <c r="C51" s="131" t="s">
        <v>98</v>
      </c>
      <c r="D51" s="131">
        <v>2200</v>
      </c>
      <c r="E51" s="128" t="s">
        <v>62</v>
      </c>
      <c r="F51" s="123">
        <v>500</v>
      </c>
      <c r="G51" s="139">
        <f>(F51*D51)*1.19</f>
        <v>1309000</v>
      </c>
    </row>
    <row r="52" spans="2:7" ht="12.75" customHeight="1" x14ac:dyDescent="0.25">
      <c r="B52" s="137" t="s">
        <v>32</v>
      </c>
      <c r="C52" s="135" t="s">
        <v>66</v>
      </c>
      <c r="D52" s="135" t="s">
        <v>66</v>
      </c>
      <c r="E52" s="135" t="s">
        <v>66</v>
      </c>
      <c r="F52" s="135" t="s">
        <v>66</v>
      </c>
      <c r="G52" s="140" t="s">
        <v>66</v>
      </c>
    </row>
    <row r="53" spans="2:7" ht="12.75" customHeight="1" x14ac:dyDescent="0.25">
      <c r="B53" s="130" t="s">
        <v>99</v>
      </c>
      <c r="C53" s="131" t="s">
        <v>98</v>
      </c>
      <c r="D53" s="131">
        <v>1100</v>
      </c>
      <c r="E53" s="128" t="s">
        <v>76</v>
      </c>
      <c r="F53" s="123">
        <v>1460</v>
      </c>
      <c r="G53" s="139">
        <f>(F53*D53)*1.19</f>
        <v>1911140</v>
      </c>
    </row>
    <row r="54" spans="2:7" ht="12.75" customHeight="1" x14ac:dyDescent="0.25">
      <c r="B54" s="137" t="s">
        <v>34</v>
      </c>
      <c r="C54" s="135" t="s">
        <v>66</v>
      </c>
      <c r="D54" s="135" t="s">
        <v>66</v>
      </c>
      <c r="E54" s="135" t="s">
        <v>66</v>
      </c>
      <c r="F54" s="135" t="s">
        <v>66</v>
      </c>
      <c r="G54" s="140" t="s">
        <v>66</v>
      </c>
    </row>
    <row r="55" spans="2:7" ht="12.75" customHeight="1" x14ac:dyDescent="0.25">
      <c r="B55" s="130" t="s">
        <v>64</v>
      </c>
      <c r="C55" s="131" t="s">
        <v>100</v>
      </c>
      <c r="D55" s="131">
        <v>1200</v>
      </c>
      <c r="E55" s="131" t="s">
        <v>106</v>
      </c>
      <c r="F55" s="123">
        <v>162</v>
      </c>
      <c r="G55" s="139">
        <f>(F55*D55)*1.19</f>
        <v>231336</v>
      </c>
    </row>
    <row r="56" spans="2:7" ht="13.5" customHeight="1" x14ac:dyDescent="0.25">
      <c r="B56" s="20" t="s">
        <v>33</v>
      </c>
      <c r="C56" s="21"/>
      <c r="D56" s="21"/>
      <c r="E56" s="21"/>
      <c r="F56" s="22"/>
      <c r="G56" s="17">
        <f>SUM(G46:G55)</f>
        <v>3587850</v>
      </c>
    </row>
    <row r="57" spans="2:7" ht="12" customHeight="1" x14ac:dyDescent="0.25">
      <c r="B57" s="9"/>
      <c r="C57" s="10"/>
      <c r="D57" s="10"/>
      <c r="E57" s="23"/>
      <c r="F57" s="11"/>
      <c r="G57" s="11"/>
    </row>
    <row r="58" spans="2:7" ht="12" customHeight="1" x14ac:dyDescent="0.25">
      <c r="B58" s="5" t="s">
        <v>34</v>
      </c>
      <c r="C58" s="6"/>
      <c r="D58" s="7"/>
      <c r="E58" s="7"/>
      <c r="F58" s="8"/>
      <c r="G58" s="8"/>
    </row>
    <row r="59" spans="2:7" ht="24" customHeight="1" x14ac:dyDescent="0.25">
      <c r="B59" s="12" t="s">
        <v>35</v>
      </c>
      <c r="C59" s="13" t="s">
        <v>30</v>
      </c>
      <c r="D59" s="13" t="s">
        <v>31</v>
      </c>
      <c r="E59" s="12" t="s">
        <v>18</v>
      </c>
      <c r="F59" s="13" t="s">
        <v>19</v>
      </c>
      <c r="G59" s="12" t="s">
        <v>20</v>
      </c>
    </row>
    <row r="60" spans="2:7" ht="12.75" customHeight="1" x14ac:dyDescent="0.25">
      <c r="B60" s="3" t="s">
        <v>66</v>
      </c>
      <c r="C60" s="18" t="s">
        <v>66</v>
      </c>
      <c r="D60" s="147">
        <v>0</v>
      </c>
      <c r="E60" s="4" t="s">
        <v>66</v>
      </c>
      <c r="F60" s="19">
        <v>0</v>
      </c>
      <c r="G60" s="19">
        <f>(D60*F60)</f>
        <v>0</v>
      </c>
    </row>
    <row r="61" spans="2:7" ht="13.5" customHeight="1" x14ac:dyDescent="0.25">
      <c r="B61" s="24" t="s">
        <v>36</v>
      </c>
      <c r="C61" s="25"/>
      <c r="D61" s="25"/>
      <c r="E61" s="25"/>
      <c r="F61" s="26"/>
      <c r="G61" s="27">
        <f>SUM(G60)</f>
        <v>0</v>
      </c>
    </row>
    <row r="62" spans="2:7" ht="12" customHeight="1" x14ac:dyDescent="0.25">
      <c r="B62" s="41"/>
      <c r="C62" s="41"/>
      <c r="D62" s="41"/>
      <c r="E62" s="41"/>
      <c r="F62" s="42"/>
      <c r="G62" s="42"/>
    </row>
    <row r="63" spans="2:7" ht="12" customHeight="1" x14ac:dyDescent="0.25">
      <c r="B63" s="43" t="s">
        <v>37</v>
      </c>
      <c r="C63" s="44"/>
      <c r="D63" s="44"/>
      <c r="E63" s="44"/>
      <c r="F63" s="44"/>
      <c r="G63" s="45">
        <f>G27+G36+G42+G56+G61</f>
        <v>5267100</v>
      </c>
    </row>
    <row r="64" spans="2:7" ht="12" customHeight="1" x14ac:dyDescent="0.25">
      <c r="B64" s="46" t="s">
        <v>38</v>
      </c>
      <c r="C64" s="29"/>
      <c r="D64" s="29"/>
      <c r="E64" s="29"/>
      <c r="F64" s="29"/>
      <c r="G64" s="47">
        <f>G63*0.05</f>
        <v>263355</v>
      </c>
    </row>
    <row r="65" spans="2:7" ht="12" customHeight="1" x14ac:dyDescent="0.25">
      <c r="B65" s="48" t="s">
        <v>39</v>
      </c>
      <c r="C65" s="28"/>
      <c r="D65" s="28"/>
      <c r="E65" s="28"/>
      <c r="F65" s="28"/>
      <c r="G65" s="49">
        <f>G64+G63</f>
        <v>5530455</v>
      </c>
    </row>
    <row r="66" spans="2:7" ht="12" customHeight="1" x14ac:dyDescent="0.25">
      <c r="B66" s="46" t="s">
        <v>40</v>
      </c>
      <c r="C66" s="29"/>
      <c r="D66" s="29"/>
      <c r="E66" s="29"/>
      <c r="F66" s="29"/>
      <c r="G66" s="47">
        <f>G12</f>
        <v>6000000</v>
      </c>
    </row>
    <row r="67" spans="2:7" ht="12" customHeight="1" x14ac:dyDescent="0.25">
      <c r="B67" s="50" t="s">
        <v>41</v>
      </c>
      <c r="C67" s="51"/>
      <c r="D67" s="51"/>
      <c r="E67" s="51"/>
      <c r="F67" s="51"/>
      <c r="G67" s="52">
        <f>G66-G65</f>
        <v>469545</v>
      </c>
    </row>
    <row r="68" spans="2:7" ht="12" customHeight="1" x14ac:dyDescent="0.25">
      <c r="B68" s="39" t="s">
        <v>42</v>
      </c>
      <c r="C68" s="40"/>
      <c r="D68" s="40"/>
      <c r="E68" s="40"/>
      <c r="F68" s="40"/>
      <c r="G68" s="36"/>
    </row>
    <row r="69" spans="2:7" ht="12.75" customHeight="1" thickBot="1" x14ac:dyDescent="0.3">
      <c r="B69" s="53"/>
      <c r="C69" s="40"/>
      <c r="D69" s="40"/>
      <c r="E69" s="40"/>
      <c r="F69" s="40"/>
      <c r="G69" s="36"/>
    </row>
    <row r="70" spans="2:7" ht="12" customHeight="1" x14ac:dyDescent="0.25">
      <c r="B70" s="65" t="s">
        <v>43</v>
      </c>
      <c r="C70" s="66"/>
      <c r="D70" s="66"/>
      <c r="E70" s="66"/>
      <c r="F70" s="67"/>
      <c r="G70" s="36"/>
    </row>
    <row r="71" spans="2:7" ht="12" customHeight="1" x14ac:dyDescent="0.25">
      <c r="B71" s="68" t="s">
        <v>44</v>
      </c>
      <c r="C71" s="38"/>
      <c r="D71" s="38"/>
      <c r="E71" s="38"/>
      <c r="F71" s="69"/>
      <c r="G71" s="36"/>
    </row>
    <row r="72" spans="2:7" ht="12" customHeight="1" x14ac:dyDescent="0.25">
      <c r="B72" s="68" t="s">
        <v>45</v>
      </c>
      <c r="C72" s="38"/>
      <c r="D72" s="38"/>
      <c r="E72" s="38"/>
      <c r="F72" s="69"/>
      <c r="G72" s="36"/>
    </row>
    <row r="73" spans="2:7" ht="12" customHeight="1" x14ac:dyDescent="0.25">
      <c r="B73" s="68" t="s">
        <v>46</v>
      </c>
      <c r="C73" s="38"/>
      <c r="D73" s="38"/>
      <c r="E73" s="38"/>
      <c r="F73" s="69"/>
      <c r="G73" s="36"/>
    </row>
    <row r="74" spans="2:7" ht="12" customHeight="1" x14ac:dyDescent="0.25">
      <c r="B74" s="68" t="s">
        <v>47</v>
      </c>
      <c r="C74" s="38"/>
      <c r="D74" s="38"/>
      <c r="E74" s="38"/>
      <c r="F74" s="69"/>
      <c r="G74" s="36"/>
    </row>
    <row r="75" spans="2:7" ht="12" customHeight="1" x14ac:dyDescent="0.25">
      <c r="B75" s="68" t="s">
        <v>48</v>
      </c>
      <c r="C75" s="38"/>
      <c r="D75" s="38"/>
      <c r="E75" s="38"/>
      <c r="F75" s="69"/>
      <c r="G75" s="36"/>
    </row>
    <row r="76" spans="2:7" ht="12.75" customHeight="1" thickBot="1" x14ac:dyDescent="0.3">
      <c r="B76" s="70" t="s">
        <v>49</v>
      </c>
      <c r="C76" s="71"/>
      <c r="D76" s="71"/>
      <c r="E76" s="71"/>
      <c r="F76" s="72"/>
      <c r="G76" s="36"/>
    </row>
    <row r="77" spans="2:7" ht="12.75" customHeight="1" x14ac:dyDescent="0.25">
      <c r="B77" s="63"/>
      <c r="C77" s="38"/>
      <c r="D77" s="38"/>
      <c r="E77" s="38"/>
      <c r="F77" s="38"/>
      <c r="G77" s="36"/>
    </row>
    <row r="78" spans="2:7" ht="15" customHeight="1" thickBot="1" x14ac:dyDescent="0.3">
      <c r="B78" s="148" t="s">
        <v>50</v>
      </c>
      <c r="C78" s="149"/>
      <c r="D78" s="62"/>
      <c r="E78" s="30"/>
      <c r="F78" s="30"/>
      <c r="G78" s="36"/>
    </row>
    <row r="79" spans="2:7" ht="12" customHeight="1" x14ac:dyDescent="0.25">
      <c r="B79" s="55" t="s">
        <v>35</v>
      </c>
      <c r="C79" s="31" t="s">
        <v>51</v>
      </c>
      <c r="D79" s="56" t="s">
        <v>52</v>
      </c>
      <c r="E79" s="30"/>
      <c r="F79" s="30"/>
      <c r="G79" s="36"/>
    </row>
    <row r="80" spans="2:7" ht="12" customHeight="1" x14ac:dyDescent="0.25">
      <c r="B80" s="57" t="s">
        <v>53</v>
      </c>
      <c r="C80" s="32">
        <f>G27</f>
        <v>1320000</v>
      </c>
      <c r="D80" s="58">
        <f>(C80/C86)</f>
        <v>0.23867837275594866</v>
      </c>
      <c r="E80" s="30"/>
      <c r="F80" s="30"/>
      <c r="G80" s="36"/>
    </row>
    <row r="81" spans="2:7" ht="12" customHeight="1" x14ac:dyDescent="0.25">
      <c r="B81" s="57" t="s">
        <v>54</v>
      </c>
      <c r="C81" s="32">
        <f>G36</f>
        <v>270000</v>
      </c>
      <c r="D81" s="58">
        <f>C81/G63</f>
        <v>5.1261605057811702E-2</v>
      </c>
      <c r="E81" s="30"/>
      <c r="F81" s="30"/>
      <c r="G81" s="36"/>
    </row>
    <row r="82" spans="2:7" ht="12" customHeight="1" x14ac:dyDescent="0.25">
      <c r="B82" s="57" t="s">
        <v>55</v>
      </c>
      <c r="C82" s="32">
        <f>G42</f>
        <v>89250</v>
      </c>
      <c r="D82" s="58">
        <f>(C82/C86)</f>
        <v>1.6137912703385163E-2</v>
      </c>
      <c r="E82" s="30"/>
      <c r="F82" s="30"/>
      <c r="G82" s="36"/>
    </row>
    <row r="83" spans="2:7" ht="12" customHeight="1" x14ac:dyDescent="0.25">
      <c r="B83" s="57" t="s">
        <v>29</v>
      </c>
      <c r="C83" s="32">
        <f>G56</f>
        <v>3587850</v>
      </c>
      <c r="D83" s="58">
        <f>(C83/C86)</f>
        <v>0.64874409067608363</v>
      </c>
      <c r="E83" s="30"/>
      <c r="F83" s="30"/>
      <c r="G83" s="36"/>
    </row>
    <row r="84" spans="2:7" ht="12" customHeight="1" x14ac:dyDescent="0.25">
      <c r="B84" s="57" t="s">
        <v>56</v>
      </c>
      <c r="C84" s="33">
        <v>0</v>
      </c>
      <c r="D84" s="58">
        <f>(C84/C86)</f>
        <v>0</v>
      </c>
      <c r="E84" s="35"/>
      <c r="F84" s="35"/>
      <c r="G84" s="36"/>
    </row>
    <row r="85" spans="2:7" ht="12" customHeight="1" x14ac:dyDescent="0.25">
      <c r="B85" s="57" t="s">
        <v>57</v>
      </c>
      <c r="C85" s="33">
        <f>G64</f>
        <v>263355</v>
      </c>
      <c r="D85" s="58">
        <f>(C85/C86)</f>
        <v>4.7619047619047616E-2</v>
      </c>
      <c r="E85" s="35"/>
      <c r="F85" s="35"/>
      <c r="G85" s="36"/>
    </row>
    <row r="86" spans="2:7" ht="12.75" customHeight="1" thickBot="1" x14ac:dyDescent="0.3">
      <c r="B86" s="59" t="s">
        <v>58</v>
      </c>
      <c r="C86" s="60">
        <f>SUM(C80:C85)</f>
        <v>5530455</v>
      </c>
      <c r="D86" s="61">
        <f>SUM(D80:D85)</f>
        <v>1.0024410288122767</v>
      </c>
      <c r="E86" s="35"/>
      <c r="F86" s="35"/>
      <c r="G86" s="36"/>
    </row>
    <row r="87" spans="2:7" ht="12" customHeight="1" x14ac:dyDescent="0.25">
      <c r="B87" s="53"/>
      <c r="C87" s="40"/>
      <c r="D87" s="40"/>
      <c r="E87" s="40"/>
      <c r="F87" s="40"/>
      <c r="G87" s="36"/>
    </row>
    <row r="88" spans="2:7" ht="12.75" customHeight="1" x14ac:dyDescent="0.25">
      <c r="B88" s="54"/>
      <c r="C88" s="40"/>
      <c r="D88" s="40"/>
      <c r="E88" s="40"/>
      <c r="F88" s="40"/>
      <c r="G88" s="36"/>
    </row>
    <row r="89" spans="2:7" ht="12" customHeight="1" thickBot="1" x14ac:dyDescent="0.3">
      <c r="B89" s="74"/>
      <c r="C89" s="75" t="s">
        <v>59</v>
      </c>
      <c r="D89" s="76"/>
      <c r="E89" s="77"/>
      <c r="F89" s="34"/>
      <c r="G89" s="36"/>
    </row>
    <row r="90" spans="2:7" ht="12" customHeight="1" x14ac:dyDescent="0.25">
      <c r="B90" s="78" t="s">
        <v>101</v>
      </c>
      <c r="C90" s="79">
        <v>20</v>
      </c>
      <c r="D90" s="79">
        <v>25</v>
      </c>
      <c r="E90" s="80">
        <v>30</v>
      </c>
      <c r="F90" s="73"/>
      <c r="G90" s="37"/>
    </row>
    <row r="91" spans="2:7" ht="12.75" customHeight="1" thickBot="1" x14ac:dyDescent="0.3">
      <c r="B91" s="59" t="s">
        <v>102</v>
      </c>
      <c r="C91" s="60">
        <f>(G65/C90)</f>
        <v>276522.75</v>
      </c>
      <c r="D91" s="60">
        <f>(G65/D90)</f>
        <v>221218.2</v>
      </c>
      <c r="E91" s="81">
        <f>(G65/E90)</f>
        <v>184348.5</v>
      </c>
      <c r="F91" s="73"/>
      <c r="G91" s="37"/>
    </row>
    <row r="92" spans="2:7" ht="15.6" customHeight="1" x14ac:dyDescent="0.25">
      <c r="B92" s="64" t="s">
        <v>60</v>
      </c>
      <c r="C92" s="38"/>
      <c r="D92" s="38"/>
      <c r="E92" s="38"/>
      <c r="F92" s="38"/>
      <c r="G92" s="38"/>
    </row>
  </sheetData>
  <mergeCells count="8">
    <mergeCell ref="B78:C78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paperSize="145" scale="7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Papa Guarda</vt:lpstr>
      <vt:lpstr>'Papa Guarda'!Área_de_impresión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Rioseco Ventura Victor Manuel</cp:lastModifiedBy>
  <cp:lastPrinted>2023-02-27T17:27:28Z</cp:lastPrinted>
  <dcterms:created xsi:type="dcterms:W3CDTF">2020-11-27T12:49:26Z</dcterms:created>
  <dcterms:modified xsi:type="dcterms:W3CDTF">2023-05-03T19:28:37Z</dcterms:modified>
</cp:coreProperties>
</file>