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PAPA GUARDA" sheetId="2" r:id="rId1"/>
  </sheets>
  <definedNames>
    <definedName name="_xlnm.Print_Area" localSheetId="0">'PAPA GUARDA'!$A$1:$G$92</definedName>
  </definedNames>
  <calcPr calcId="152511"/>
</workbook>
</file>

<file path=xl/calcChain.xml><?xml version="1.0" encoding="utf-8"?>
<calcChain xmlns="http://schemas.openxmlformats.org/spreadsheetml/2006/main">
  <c r="G59" i="2" l="1"/>
  <c r="G31" i="2" l="1"/>
  <c r="G53" i="2" l="1"/>
  <c r="G30" i="2"/>
  <c r="G32" i="2"/>
  <c r="G24" i="2"/>
  <c r="G12" i="2" l="1"/>
  <c r="G64" i="2" l="1"/>
  <c r="G51" i="2"/>
  <c r="G50" i="2"/>
  <c r="G48" i="2"/>
  <c r="G47" i="2"/>
  <c r="G45" i="2"/>
  <c r="G39" i="2"/>
  <c r="G38" i="2"/>
  <c r="G33" i="2"/>
  <c r="G34" i="2" s="1"/>
  <c r="C79" i="2" s="1"/>
  <c r="G25" i="2"/>
  <c r="G23" i="2"/>
  <c r="G22" i="2"/>
  <c r="G21" i="2"/>
  <c r="G40" i="2" l="1"/>
  <c r="G26" i="2"/>
  <c r="C78" i="2" s="1"/>
  <c r="G54" i="2"/>
  <c r="C81" i="2" s="1"/>
  <c r="C80" i="2" l="1"/>
  <c r="G61" i="2"/>
  <c r="G62" i="2" s="1"/>
  <c r="G63" i="2" s="1"/>
  <c r="C83" i="2" l="1"/>
  <c r="C84" i="2" s="1"/>
  <c r="D78" i="2" s="1"/>
  <c r="D89" i="2"/>
  <c r="C89" i="2"/>
  <c r="E89" i="2"/>
  <c r="G65" i="2"/>
  <c r="D83" i="2" l="1"/>
  <c r="D81" i="2"/>
  <c r="D80" i="2"/>
  <c r="D82" i="2"/>
  <c r="D84" i="2" l="1"/>
</calcChain>
</file>

<file path=xl/sharedStrings.xml><?xml version="1.0" encoding="utf-8"?>
<sst xmlns="http://schemas.openxmlformats.org/spreadsheetml/2006/main" count="146" uniqueCount="105">
  <si>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</si>
  <si>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</si>
  <si>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</si>
  <si>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</si>
  <si>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</si>
  <si>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</si>
  <si>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</si>
  <si>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</si>
  <si>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</si>
  <si>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</si>
  <si>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</si>
  <si>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</si>
  <si>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</si>
  <si>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</si>
  <si>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</si>
  <si>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</si>
  <si>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</si>
  <si>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</si>
  <si>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</si>
  <si>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</si>
  <si>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</si>
  <si>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</si>
  <si>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</si>
  <si>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</si>
  <si>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</si>
  <si>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</si>
  <si>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</si>
  <si>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</si>
  <si>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</si>
  <si>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</si>
  <si>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</si>
  <si>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</si>
  <si>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</si>
  <si>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</si>
  <si>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</si>
  <si>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</si>
  <si>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</si>
  <si>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</si>
  <si>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</si>
  <si>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</si>
  <si>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</si>
  <si>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</si>
  <si>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</si>
  <si>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</si>
  <si>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</si>
  <si>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</si>
  <si>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</si>
  <si>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</si>
  <si>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</si>
  <si>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</si>
  <si>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</si>
  <si>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</si>
  <si>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</si>
  <si>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</si>
  <si>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</si>
  <si>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</si>
  <si>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</si>
  <si>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</si>
  <si>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</si>
  <si>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</si>
  <si>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</si>
  <si>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</si>
  <si>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</si>
  <si>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CAÑETE</t>
  </si>
  <si>
    <t xml:space="preserve">HERBICIDA </t>
  </si>
  <si>
    <t>Lt</t>
  </si>
  <si>
    <t>DESIREE</t>
  </si>
  <si>
    <t>MEDIA</t>
  </si>
  <si>
    <t>MERCADO LOCAL</t>
  </si>
  <si>
    <t>Siembra y fettilización</t>
  </si>
  <si>
    <t>Octubre-Noviembre</t>
  </si>
  <si>
    <t>Aplicación   de herbicida</t>
  </si>
  <si>
    <t>Aporca</t>
  </si>
  <si>
    <t>Aplicación agroquímicos (2)</t>
  </si>
  <si>
    <t>Noviembre-Marzo</t>
  </si>
  <si>
    <t>Cosecha</t>
  </si>
  <si>
    <t>Marzo-Abril</t>
  </si>
  <si>
    <t>Septiembre -Noviembre</t>
  </si>
  <si>
    <t>Cruzas</t>
  </si>
  <si>
    <t>Cosecha y traslado</t>
  </si>
  <si>
    <t>Marzo -Abril</t>
  </si>
  <si>
    <t>Aradura cincel</t>
  </si>
  <si>
    <t xml:space="preserve">JM </t>
  </si>
  <si>
    <t>Marzo/Abril</t>
  </si>
  <si>
    <t>Rastraje (3)</t>
  </si>
  <si>
    <t>Septiembre - Noviembre</t>
  </si>
  <si>
    <t>Bectra/sencor</t>
  </si>
  <si>
    <t>Septiembre</t>
  </si>
  <si>
    <t>FUNGICIDA</t>
  </si>
  <si>
    <t>Septiembre-Noviembre</t>
  </si>
  <si>
    <t>Mezcla N.P.K</t>
  </si>
  <si>
    <t>Sacos</t>
  </si>
  <si>
    <t>Un</t>
  </si>
  <si>
    <t>Febrero</t>
  </si>
  <si>
    <t>RENDIMIENTO (sc/Há.)</t>
  </si>
  <si>
    <t>ESCENARIOS COSTO UNITARIO  ($/scs)</t>
  </si>
  <si>
    <t>PAPA GUARDA</t>
  </si>
  <si>
    <t>HELADAS/SEQUÍA</t>
  </si>
  <si>
    <t>PRECIO ESPERADO ($/Sc)</t>
  </si>
  <si>
    <t>INFINITO</t>
  </si>
  <si>
    <t>Nitromag</t>
  </si>
  <si>
    <t>SEMILLA (propia)</t>
  </si>
  <si>
    <t>Octubre-Diciembre</t>
  </si>
  <si>
    <t>Rendimiento (sacos/hà)</t>
  </si>
  <si>
    <t>Costo unitario ($/sacos)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</si>
</sst>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22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/>
    </xf>
    <xf numFmtId="0" fontId="21" fillId="10" borderId="2" xfId="0" applyFont="1" applyFill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3" fontId="21" fillId="0" borderId="2" xfId="0" applyNumberFormat="1" applyFont="1" applyBorder="1" applyAlignment="1" applyProtection="1">
      <alignment horizontal="left" wrapText="1"/>
      <protection locked="0"/>
    </xf>
    <xf numFmtId="3" fontId="22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Alignment="1" applyProtection="1">
      <alignment horizontal="right"/>
      <protection locked="0"/>
    </xf>
    <xf numFmtId="3" fontId="22" fillId="0" borderId="2" xfId="0" applyNumberFormat="1" applyFont="1" applyBorder="1"/>
    <xf numFmtId="3" fontId="21" fillId="0" borderId="2" xfId="0" applyNumberFormat="1" applyFont="1" applyBorder="1" applyAlignment="1" applyProtection="1">
      <alignment horizontal="left"/>
      <protection locked="0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3" fontId="5" fillId="0" borderId="2" xfId="1" applyNumberFormat="1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0" fontId="22" fillId="0" borderId="2" xfId="0" applyFont="1" applyFill="1" applyBorder="1"/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left" vertical="center"/>
    </xf>
    <xf numFmtId="0" fontId="22" fillId="10" borderId="2" xfId="0" applyFont="1" applyFill="1" applyBorder="1" applyAlignment="1">
      <alignment horizontal="center" vertical="center"/>
    </xf>
    <xf numFmtId="3" fontId="22" fillId="0" borderId="2" xfId="1" applyNumberFormat="1" applyFont="1" applyBorder="1" applyAlignment="1">
      <alignment horizontal="right"/>
    </xf>
    <xf numFmtId="3" fontId="22" fillId="10" borderId="2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/>
    <xf numFmtId="0" fontId="24" fillId="0" borderId="2" xfId="0" applyFont="1" applyFill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3" fontId="21" fillId="0" borderId="2" xfId="0" applyNumberFormat="1" applyFont="1" applyBorder="1" applyAlignment="1">
      <alignment wrapText="1"/>
    </xf>
    <xf numFmtId="0" fontId="24" fillId="0" borderId="2" xfId="0" applyFont="1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722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tabSelected="1" workbookViewId="0">
      <selection sqref="A1:G92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41" t="s">
        <v>0</v>
      </c>
      <c r="C9" s="83" t="s">
        <v>96</v>
      </c>
      <c r="D9" s="16"/>
      <c r="E9" s="116" t="s">
        <v>94</v>
      </c>
      <c r="F9" s="117"/>
      <c r="G9" s="86">
        <v>900</v>
      </c>
    </row>
    <row r="10" spans="1:7" ht="15">
      <c r="A10" s="14"/>
      <c r="B10" s="42" t="s">
        <v>1</v>
      </c>
      <c r="C10" s="84" t="s">
        <v>66</v>
      </c>
      <c r="D10" s="17"/>
      <c r="E10" s="118" t="s">
        <v>2</v>
      </c>
      <c r="F10" s="119"/>
      <c r="G10" s="85">
        <v>45017</v>
      </c>
    </row>
    <row r="11" spans="1:7" ht="15">
      <c r="A11" s="14"/>
      <c r="B11" s="42" t="s">
        <v>3</v>
      </c>
      <c r="C11" s="84" t="s">
        <v>67</v>
      </c>
      <c r="D11" s="17"/>
      <c r="E11" s="118" t="s">
        <v>98</v>
      </c>
      <c r="F11" s="119"/>
      <c r="G11" s="87">
        <v>6500</v>
      </c>
    </row>
    <row r="12" spans="1:7" ht="11.25" customHeight="1">
      <c r="A12" s="14"/>
      <c r="B12" s="42" t="s">
        <v>4</v>
      </c>
      <c r="C12" s="84" t="s">
        <v>62</v>
      </c>
      <c r="D12" s="17"/>
      <c r="E12" s="43" t="s">
        <v>5</v>
      </c>
      <c r="F12" s="44"/>
      <c r="G12" s="87">
        <f>G9*G11</f>
        <v>5850000</v>
      </c>
    </row>
    <row r="13" spans="1:7" ht="11.25" customHeight="1">
      <c r="A13" s="14"/>
      <c r="B13" s="42" t="s">
        <v>6</v>
      </c>
      <c r="C13" s="84" t="s">
        <v>63</v>
      </c>
      <c r="D13" s="17"/>
      <c r="E13" s="118" t="s">
        <v>7</v>
      </c>
      <c r="F13" s="119"/>
      <c r="G13" s="84" t="s">
        <v>68</v>
      </c>
    </row>
    <row r="14" spans="1:7" ht="13.5" customHeight="1">
      <c r="A14" s="14"/>
      <c r="B14" s="42" t="s">
        <v>8</v>
      </c>
      <c r="C14" s="84" t="s">
        <v>63</v>
      </c>
      <c r="D14" s="17"/>
      <c r="E14" s="118" t="s">
        <v>9</v>
      </c>
      <c r="F14" s="119"/>
      <c r="G14" s="85">
        <v>45323</v>
      </c>
    </row>
    <row r="15" spans="1:7" ht="25.5" customHeight="1">
      <c r="A15" s="14"/>
      <c r="B15" s="42" t="s">
        <v>10</v>
      </c>
      <c r="C15" s="85">
        <v>44927</v>
      </c>
      <c r="D15" s="17"/>
      <c r="E15" s="120" t="s">
        <v>11</v>
      </c>
      <c r="F15" s="121"/>
      <c r="G15" s="83" t="s">
        <v>97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>
      <c r="A20" s="14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12.75" customHeight="1">
      <c r="A21" s="14"/>
      <c r="B21" s="88" t="s">
        <v>69</v>
      </c>
      <c r="C21" s="89" t="s">
        <v>20</v>
      </c>
      <c r="D21" s="90">
        <v>6</v>
      </c>
      <c r="E21" s="90" t="s">
        <v>89</v>
      </c>
      <c r="F21" s="91">
        <v>20000</v>
      </c>
      <c r="G21" s="92">
        <f>F21*D21</f>
        <v>120000</v>
      </c>
    </row>
    <row r="22" spans="1:7" ht="15">
      <c r="A22" s="14"/>
      <c r="B22" s="88" t="s">
        <v>71</v>
      </c>
      <c r="C22" s="89" t="s">
        <v>20</v>
      </c>
      <c r="D22" s="90">
        <v>1</v>
      </c>
      <c r="E22" s="90" t="s">
        <v>70</v>
      </c>
      <c r="F22" s="91">
        <v>20000</v>
      </c>
      <c r="G22" s="92">
        <f>F22*D22</f>
        <v>20000</v>
      </c>
    </row>
    <row r="23" spans="1:7" ht="15" customHeight="1">
      <c r="A23" s="14"/>
      <c r="B23" s="93" t="s">
        <v>72</v>
      </c>
      <c r="C23" s="89" t="s">
        <v>20</v>
      </c>
      <c r="D23" s="90">
        <v>2</v>
      </c>
      <c r="E23" s="90" t="s">
        <v>102</v>
      </c>
      <c r="F23" s="91">
        <v>20000</v>
      </c>
      <c r="G23" s="92">
        <f>F23*D23</f>
        <v>40000</v>
      </c>
    </row>
    <row r="24" spans="1:7" ht="15" customHeight="1">
      <c r="A24" s="14"/>
      <c r="B24" s="93" t="s">
        <v>73</v>
      </c>
      <c r="C24" s="89" t="s">
        <v>20</v>
      </c>
      <c r="D24" s="90">
        <v>2</v>
      </c>
      <c r="E24" s="90" t="s">
        <v>74</v>
      </c>
      <c r="F24" s="91">
        <v>20000</v>
      </c>
      <c r="G24" s="92">
        <f>F24*D24</f>
        <v>40000</v>
      </c>
    </row>
    <row r="25" spans="1:7" ht="12.75" customHeight="1">
      <c r="A25" s="14"/>
      <c r="B25" s="93" t="s">
        <v>75</v>
      </c>
      <c r="C25" s="89" t="s">
        <v>20</v>
      </c>
      <c r="D25" s="90">
        <v>20</v>
      </c>
      <c r="E25" s="90" t="s">
        <v>76</v>
      </c>
      <c r="F25" s="91">
        <v>20000</v>
      </c>
      <c r="G25" s="92">
        <f>F25*D25</f>
        <v>400000</v>
      </c>
    </row>
    <row r="26" spans="1:7" ht="12.75" customHeight="1">
      <c r="A26" s="14"/>
      <c r="B26" s="24" t="s">
        <v>21</v>
      </c>
      <c r="C26" s="25"/>
      <c r="D26" s="25"/>
      <c r="E26" s="25"/>
      <c r="F26" s="26"/>
      <c r="G26" s="27">
        <f>SUM(G21:G25)</f>
        <v>620000</v>
      </c>
    </row>
    <row r="27" spans="1:7" ht="12" customHeight="1">
      <c r="A27" s="14"/>
      <c r="B27" s="16"/>
      <c r="C27" s="16"/>
      <c r="D27" s="16"/>
      <c r="E27" s="16"/>
      <c r="F27" s="28"/>
      <c r="G27" s="28"/>
    </row>
    <row r="28" spans="1:7" ht="12" customHeight="1">
      <c r="A28" s="14"/>
      <c r="B28" s="22" t="s">
        <v>22</v>
      </c>
      <c r="C28" s="29"/>
      <c r="D28" s="29"/>
      <c r="E28" s="29"/>
      <c r="F28" s="23"/>
      <c r="G28" s="23"/>
    </row>
    <row r="29" spans="1:7" ht="24" customHeight="1">
      <c r="A29" s="14"/>
      <c r="B29" s="46" t="s">
        <v>14</v>
      </c>
      <c r="C29" s="45" t="s">
        <v>15</v>
      </c>
      <c r="D29" s="45" t="s">
        <v>16</v>
      </c>
      <c r="E29" s="46" t="s">
        <v>17</v>
      </c>
      <c r="F29" s="45" t="s">
        <v>18</v>
      </c>
      <c r="G29" s="46" t="s">
        <v>19</v>
      </c>
    </row>
    <row r="30" spans="1:7" ht="15" customHeight="1">
      <c r="A30" s="14"/>
      <c r="B30" s="94" t="s">
        <v>26</v>
      </c>
      <c r="C30" s="95" t="s">
        <v>61</v>
      </c>
      <c r="D30" s="95">
        <v>4</v>
      </c>
      <c r="E30" s="95" t="s">
        <v>77</v>
      </c>
      <c r="F30" s="96">
        <v>30000</v>
      </c>
      <c r="G30" s="92">
        <f>F30*D30</f>
        <v>120000</v>
      </c>
    </row>
    <row r="31" spans="1:7" ht="15" customHeight="1">
      <c r="A31" s="14"/>
      <c r="B31" s="94" t="s">
        <v>72</v>
      </c>
      <c r="C31" s="95" t="s">
        <v>61</v>
      </c>
      <c r="D31" s="95">
        <v>2</v>
      </c>
      <c r="E31" s="95" t="s">
        <v>70</v>
      </c>
      <c r="F31" s="96">
        <v>30000</v>
      </c>
      <c r="G31" s="92">
        <f>F31*D31</f>
        <v>60000</v>
      </c>
    </row>
    <row r="32" spans="1:7" ht="11.25" customHeight="1">
      <c r="A32" s="14"/>
      <c r="B32" s="94" t="s">
        <v>78</v>
      </c>
      <c r="C32" s="95" t="s">
        <v>61</v>
      </c>
      <c r="D32" s="97">
        <v>3</v>
      </c>
      <c r="E32" s="95" t="s">
        <v>77</v>
      </c>
      <c r="F32" s="96">
        <v>30000</v>
      </c>
      <c r="G32" s="92">
        <f>F32*D32</f>
        <v>90000</v>
      </c>
    </row>
    <row r="33" spans="1:7" ht="12" customHeight="1">
      <c r="A33" s="14"/>
      <c r="B33" s="98" t="s">
        <v>79</v>
      </c>
      <c r="C33" s="95" t="s">
        <v>61</v>
      </c>
      <c r="D33" s="97">
        <v>5</v>
      </c>
      <c r="E33" s="99" t="s">
        <v>80</v>
      </c>
      <c r="F33" s="96">
        <v>30000</v>
      </c>
      <c r="G33" s="92">
        <f>F33*D33</f>
        <v>150000</v>
      </c>
    </row>
    <row r="34" spans="1:7" ht="12" customHeight="1">
      <c r="A34" s="14"/>
      <c r="B34" s="30" t="s">
        <v>23</v>
      </c>
      <c r="C34" s="31"/>
      <c r="D34" s="31"/>
      <c r="E34" s="31"/>
      <c r="F34" s="32"/>
      <c r="G34" s="27">
        <f>SUM(G30:G33)</f>
        <v>420000</v>
      </c>
    </row>
    <row r="35" spans="1:7" ht="12" customHeight="1">
      <c r="A35" s="14"/>
      <c r="B35" s="16"/>
      <c r="C35" s="16"/>
      <c r="D35" s="16"/>
      <c r="E35" s="16"/>
      <c r="F35" s="28"/>
      <c r="G35" s="28"/>
    </row>
    <row r="36" spans="1:7" ht="12" customHeight="1">
      <c r="A36" s="14"/>
      <c r="B36" s="22" t="s">
        <v>24</v>
      </c>
      <c r="C36" s="29"/>
      <c r="D36" s="29"/>
      <c r="E36" s="29"/>
      <c r="F36" s="23"/>
      <c r="G36" s="23"/>
    </row>
    <row r="37" spans="1:7" ht="24" customHeight="1">
      <c r="A37" s="14"/>
      <c r="B37" s="46" t="s">
        <v>14</v>
      </c>
      <c r="C37" s="46" t="s">
        <v>15</v>
      </c>
      <c r="D37" s="46" t="s">
        <v>16</v>
      </c>
      <c r="E37" s="46" t="s">
        <v>17</v>
      </c>
      <c r="F37" s="45" t="s">
        <v>18</v>
      </c>
      <c r="G37" s="46" t="s">
        <v>19</v>
      </c>
    </row>
    <row r="38" spans="1:7" ht="12.75" customHeight="1">
      <c r="A38" s="14"/>
      <c r="B38" s="100" t="s">
        <v>81</v>
      </c>
      <c r="C38" s="101" t="s">
        <v>82</v>
      </c>
      <c r="D38" s="101">
        <v>0.31</v>
      </c>
      <c r="E38" s="101" t="s">
        <v>83</v>
      </c>
      <c r="F38" s="103">
        <v>224000</v>
      </c>
      <c r="G38" s="102">
        <f>(D38*F38)*1.19</f>
        <v>82633.599999999991</v>
      </c>
    </row>
    <row r="39" spans="1:7" ht="12.75" customHeight="1">
      <c r="A39" s="14"/>
      <c r="B39" s="94" t="s">
        <v>84</v>
      </c>
      <c r="C39" s="95" t="s">
        <v>25</v>
      </c>
      <c r="D39" s="95">
        <v>0.375</v>
      </c>
      <c r="E39" s="95" t="s">
        <v>85</v>
      </c>
      <c r="F39" s="103">
        <v>224000</v>
      </c>
      <c r="G39" s="102">
        <f>(D39*F39)*1.19</f>
        <v>99960</v>
      </c>
    </row>
    <row r="40" spans="1:7" ht="12.75" customHeight="1">
      <c r="A40" s="14"/>
      <c r="B40" s="24" t="s">
        <v>27</v>
      </c>
      <c r="C40" s="25"/>
      <c r="D40" s="25"/>
      <c r="E40" s="25"/>
      <c r="F40" s="26"/>
      <c r="G40" s="27">
        <f>SUM(G38:G39)</f>
        <v>182593.59999999998</v>
      </c>
    </row>
    <row r="41" spans="1:7" ht="12" customHeight="1">
      <c r="A41" s="14"/>
      <c r="B41" s="16"/>
      <c r="C41" s="16"/>
      <c r="D41" s="16"/>
      <c r="E41" s="16"/>
      <c r="F41" s="28"/>
      <c r="G41" s="28"/>
    </row>
    <row r="42" spans="1:7" ht="12" customHeight="1">
      <c r="A42" s="14"/>
      <c r="B42" s="22" t="s">
        <v>28</v>
      </c>
      <c r="C42" s="29"/>
      <c r="D42" s="29"/>
      <c r="E42" s="29"/>
      <c r="F42" s="23"/>
      <c r="G42" s="23"/>
    </row>
    <row r="43" spans="1:7" ht="24" customHeight="1">
      <c r="A43" s="14"/>
      <c r="B43" s="45" t="s">
        <v>29</v>
      </c>
      <c r="C43" s="45" t="s">
        <v>30</v>
      </c>
      <c r="D43" s="45" t="s">
        <v>31</v>
      </c>
      <c r="E43" s="45" t="s">
        <v>17</v>
      </c>
      <c r="F43" s="45" t="s">
        <v>18</v>
      </c>
      <c r="G43" s="45" t="s">
        <v>19</v>
      </c>
    </row>
    <row r="44" spans="1:7" ht="12.75" customHeight="1">
      <c r="A44" s="14"/>
      <c r="B44" s="104" t="s">
        <v>64</v>
      </c>
      <c r="C44" s="105"/>
      <c r="D44" s="105"/>
      <c r="E44" s="105"/>
      <c r="F44" s="105"/>
      <c r="G44" s="47"/>
    </row>
    <row r="45" spans="1:7" ht="12.75" customHeight="1">
      <c r="A45" s="14"/>
      <c r="B45" s="98" t="s">
        <v>86</v>
      </c>
      <c r="C45" s="99" t="s">
        <v>65</v>
      </c>
      <c r="D45" s="97">
        <v>1</v>
      </c>
      <c r="E45" s="95" t="s">
        <v>87</v>
      </c>
      <c r="F45" s="106">
        <v>41597</v>
      </c>
      <c r="G45" s="48">
        <f t="shared" ref="G45:G53" si="0">(D45*F45)*1.19</f>
        <v>49500.43</v>
      </c>
    </row>
    <row r="46" spans="1:7" ht="12.75" customHeight="1">
      <c r="A46" s="14"/>
      <c r="B46" s="107" t="s">
        <v>88</v>
      </c>
      <c r="C46" s="108"/>
      <c r="D46" s="109"/>
      <c r="E46" s="95"/>
      <c r="F46" s="110"/>
      <c r="G46" s="48"/>
    </row>
    <row r="47" spans="1:7" ht="12.75" customHeight="1">
      <c r="A47" s="14"/>
      <c r="B47" s="98" t="s">
        <v>99</v>
      </c>
      <c r="C47" s="99" t="s">
        <v>65</v>
      </c>
      <c r="D47" s="97">
        <v>4</v>
      </c>
      <c r="E47" s="95" t="s">
        <v>89</v>
      </c>
      <c r="F47" s="106">
        <v>47059</v>
      </c>
      <c r="G47" s="48">
        <f t="shared" si="0"/>
        <v>224000.84</v>
      </c>
    </row>
    <row r="48" spans="1:7" ht="12.75" customHeight="1">
      <c r="A48" s="14"/>
      <c r="B48" s="111" t="s">
        <v>101</v>
      </c>
      <c r="C48" s="99" t="s">
        <v>33</v>
      </c>
      <c r="D48" s="97">
        <v>2000</v>
      </c>
      <c r="E48" s="95" t="s">
        <v>77</v>
      </c>
      <c r="F48" s="106">
        <v>520</v>
      </c>
      <c r="G48" s="48">
        <f t="shared" si="0"/>
        <v>1237600</v>
      </c>
    </row>
    <row r="49" spans="1:8" ht="12.75" customHeight="1">
      <c r="A49" s="14"/>
      <c r="B49" s="111" t="s">
        <v>32</v>
      </c>
      <c r="C49" s="99"/>
      <c r="D49" s="97"/>
      <c r="E49" s="95"/>
      <c r="F49" s="106"/>
      <c r="G49" s="48"/>
    </row>
    <row r="50" spans="1:8" ht="12.75" customHeight="1">
      <c r="A50" s="14"/>
      <c r="B50" s="98" t="s">
        <v>90</v>
      </c>
      <c r="C50" s="99" t="s">
        <v>33</v>
      </c>
      <c r="D50" s="97">
        <v>1000</v>
      </c>
      <c r="E50" s="95" t="s">
        <v>89</v>
      </c>
      <c r="F50" s="106">
        <v>1106</v>
      </c>
      <c r="G50" s="48">
        <f t="shared" si="0"/>
        <v>1316140</v>
      </c>
    </row>
    <row r="51" spans="1:8" ht="12.75" customHeight="1">
      <c r="A51" s="14"/>
      <c r="B51" s="98" t="s">
        <v>100</v>
      </c>
      <c r="C51" s="99" t="s">
        <v>33</v>
      </c>
      <c r="D51" s="97">
        <v>750</v>
      </c>
      <c r="E51" s="95" t="s">
        <v>89</v>
      </c>
      <c r="F51" s="106">
        <v>975</v>
      </c>
      <c r="G51" s="48">
        <f t="shared" si="0"/>
        <v>870187.5</v>
      </c>
    </row>
    <row r="52" spans="1:8" ht="12.75" customHeight="1">
      <c r="A52" s="14"/>
      <c r="B52" s="111" t="s">
        <v>35</v>
      </c>
      <c r="C52" s="99"/>
      <c r="D52" s="97"/>
      <c r="E52" s="99"/>
      <c r="F52" s="106"/>
      <c r="G52" s="48"/>
    </row>
    <row r="53" spans="1:8" ht="12.75" customHeight="1">
      <c r="A53" s="14"/>
      <c r="B53" s="98" t="s">
        <v>91</v>
      </c>
      <c r="C53" s="99" t="s">
        <v>92</v>
      </c>
      <c r="D53" s="97">
        <v>900</v>
      </c>
      <c r="E53" s="99" t="s">
        <v>93</v>
      </c>
      <c r="F53" s="106">
        <v>202</v>
      </c>
      <c r="G53" s="48">
        <f t="shared" si="0"/>
        <v>216342</v>
      </c>
    </row>
    <row r="54" spans="1:8" ht="13.5" customHeight="1">
      <c r="A54" s="14"/>
      <c r="B54" s="24" t="s">
        <v>34</v>
      </c>
      <c r="C54" s="25"/>
      <c r="D54" s="25"/>
      <c r="E54" s="25"/>
      <c r="F54" s="26"/>
      <c r="G54" s="27">
        <f>SUM(G44:G53)</f>
        <v>3913770.77</v>
      </c>
    </row>
    <row r="55" spans="1:8" ht="12" customHeight="1">
      <c r="A55" s="14"/>
      <c r="B55" s="16"/>
      <c r="C55" s="16"/>
      <c r="D55" s="16"/>
      <c r="E55" s="36"/>
      <c r="F55" s="28"/>
      <c r="G55" s="28"/>
    </row>
    <row r="56" spans="1:8" ht="12" customHeight="1">
      <c r="A56" s="14"/>
      <c r="B56" s="22" t="s">
        <v>35</v>
      </c>
      <c r="C56" s="29"/>
      <c r="D56" s="29"/>
      <c r="E56" s="29"/>
      <c r="F56" s="23"/>
      <c r="G56" s="23"/>
    </row>
    <row r="57" spans="1:8" ht="24" customHeight="1">
      <c r="A57" s="14"/>
      <c r="B57" s="46" t="s">
        <v>36</v>
      </c>
      <c r="C57" s="45" t="s">
        <v>30</v>
      </c>
      <c r="D57" s="45" t="s">
        <v>31</v>
      </c>
      <c r="E57" s="46" t="s">
        <v>17</v>
      </c>
      <c r="F57" s="45" t="s">
        <v>18</v>
      </c>
      <c r="G57" s="46" t="s">
        <v>19</v>
      </c>
    </row>
    <row r="58" spans="1:8" ht="12.75" customHeight="1">
      <c r="A58" s="14"/>
      <c r="B58" s="49"/>
      <c r="C58" s="50"/>
      <c r="D58" s="48">
        <v>0</v>
      </c>
      <c r="E58" s="51"/>
      <c r="F58" s="52"/>
      <c r="G58" s="48">
        <v>0</v>
      </c>
    </row>
    <row r="59" spans="1:8" ht="13.5" customHeight="1">
      <c r="A59" s="14"/>
      <c r="B59" s="33" t="s">
        <v>37</v>
      </c>
      <c r="C59" s="34"/>
      <c r="D59" s="34"/>
      <c r="E59" s="34"/>
      <c r="F59" s="35"/>
      <c r="G59" s="27">
        <f>G58</f>
        <v>0</v>
      </c>
    </row>
    <row r="60" spans="1:8" ht="12" customHeight="1">
      <c r="A60" s="14"/>
      <c r="B60" s="16"/>
      <c r="C60" s="16"/>
      <c r="D60" s="16"/>
      <c r="E60" s="16"/>
      <c r="F60" s="28"/>
      <c r="G60" s="28"/>
    </row>
    <row r="61" spans="1:8" ht="12" customHeight="1">
      <c r="A61" s="14"/>
      <c r="B61" s="53" t="s">
        <v>38</v>
      </c>
      <c r="C61" s="54"/>
      <c r="D61" s="54"/>
      <c r="E61" s="54"/>
      <c r="F61" s="54"/>
      <c r="G61" s="55">
        <f>G54+G40+G34+G26</f>
        <v>5136364.37</v>
      </c>
      <c r="H61" s="38"/>
    </row>
    <row r="62" spans="1:8" ht="12" customHeight="1">
      <c r="A62" s="14"/>
      <c r="B62" s="56" t="s">
        <v>39</v>
      </c>
      <c r="C62" s="39"/>
      <c r="D62" s="39"/>
      <c r="E62" s="39"/>
      <c r="F62" s="39"/>
      <c r="G62" s="57">
        <f>G61*0.05</f>
        <v>256818.21850000002</v>
      </c>
    </row>
    <row r="63" spans="1:8" ht="12" customHeight="1">
      <c r="A63" s="14"/>
      <c r="B63" s="58" t="s">
        <v>40</v>
      </c>
      <c r="C63" s="37"/>
      <c r="D63" s="37"/>
      <c r="E63" s="37"/>
      <c r="F63" s="37"/>
      <c r="G63" s="59">
        <f>G62+G61</f>
        <v>5393182.5885000005</v>
      </c>
    </row>
    <row r="64" spans="1:8" ht="12" customHeight="1">
      <c r="A64" s="14"/>
      <c r="B64" s="56" t="s">
        <v>41</v>
      </c>
      <c r="C64" s="39"/>
      <c r="D64" s="39"/>
      <c r="E64" s="39"/>
      <c r="F64" s="39"/>
      <c r="G64" s="57">
        <f>G12</f>
        <v>5850000</v>
      </c>
    </row>
    <row r="65" spans="1:7" ht="12" customHeight="1">
      <c r="A65" s="14"/>
      <c r="B65" s="60" t="s">
        <v>42</v>
      </c>
      <c r="C65" s="61"/>
      <c r="D65" s="61"/>
      <c r="E65" s="61"/>
      <c r="F65" s="61"/>
      <c r="G65" s="62">
        <f>G64-G63</f>
        <v>456817.41149999946</v>
      </c>
    </row>
    <row r="66" spans="1:7" ht="12" customHeight="1">
      <c r="A66" s="14"/>
      <c r="B66" s="6" t="s">
        <v>43</v>
      </c>
      <c r="C66" s="7"/>
      <c r="D66" s="7"/>
      <c r="E66" s="7"/>
      <c r="F66" s="7"/>
      <c r="G66" s="3"/>
    </row>
    <row r="67" spans="1:7" ht="12.75" customHeight="1">
      <c r="A67" s="14"/>
      <c r="B67" s="8"/>
      <c r="C67" s="7"/>
      <c r="D67" s="7"/>
      <c r="E67" s="7"/>
      <c r="F67" s="7"/>
      <c r="G67" s="3"/>
    </row>
    <row r="68" spans="1:7" ht="12" customHeight="1">
      <c r="A68" s="14"/>
      <c r="B68" s="40" t="s">
        <v>44</v>
      </c>
      <c r="C68" s="5"/>
      <c r="D68" s="5"/>
      <c r="E68" s="5"/>
      <c r="F68" s="5"/>
      <c r="G68" s="3"/>
    </row>
    <row r="69" spans="1:7" ht="12" customHeight="1">
      <c r="A69" s="14"/>
      <c r="B69" s="63" t="s">
        <v>45</v>
      </c>
      <c r="C69" s="64"/>
      <c r="D69" s="64"/>
      <c r="E69" s="64"/>
      <c r="F69" s="64"/>
      <c r="G69" s="65"/>
    </row>
    <row r="70" spans="1:7" ht="12" customHeight="1">
      <c r="A70" s="14"/>
      <c r="B70" s="66" t="s">
        <v>46</v>
      </c>
      <c r="C70" s="5"/>
      <c r="D70" s="5"/>
      <c r="E70" s="5"/>
      <c r="F70" s="5"/>
      <c r="G70" s="67"/>
    </row>
    <row r="71" spans="1:7" ht="12" customHeight="1">
      <c r="A71" s="14"/>
      <c r="B71" s="66" t="s">
        <v>47</v>
      </c>
      <c r="C71" s="5"/>
      <c r="D71" s="5"/>
      <c r="E71" s="5"/>
      <c r="F71" s="5"/>
      <c r="G71" s="67"/>
    </row>
    <row r="72" spans="1:7" ht="12" customHeight="1">
      <c r="A72" s="14"/>
      <c r="B72" s="66" t="s">
        <v>48</v>
      </c>
      <c r="C72" s="5"/>
      <c r="D72" s="5"/>
      <c r="E72" s="5"/>
      <c r="F72" s="5"/>
      <c r="G72" s="67"/>
    </row>
    <row r="73" spans="1:7" ht="12" customHeight="1">
      <c r="A73" s="14"/>
      <c r="B73" s="66" t="s">
        <v>49</v>
      </c>
      <c r="C73" s="5"/>
      <c r="D73" s="5"/>
      <c r="E73" s="5"/>
      <c r="F73" s="5"/>
      <c r="G73" s="67"/>
    </row>
    <row r="74" spans="1:7" ht="12.75" customHeight="1">
      <c r="A74" s="14"/>
      <c r="B74" s="68" t="s">
        <v>50</v>
      </c>
      <c r="C74" s="69"/>
      <c r="D74" s="69"/>
      <c r="E74" s="69"/>
      <c r="F74" s="69"/>
      <c r="G74" s="70"/>
    </row>
    <row r="75" spans="1:7" ht="12.75" customHeight="1">
      <c r="A75" s="14"/>
      <c r="B75" s="10"/>
      <c r="C75" s="5"/>
      <c r="D75" s="5"/>
      <c r="E75" s="5"/>
      <c r="F75" s="5"/>
      <c r="G75" s="3"/>
    </row>
    <row r="76" spans="1:7" ht="15" customHeight="1">
      <c r="A76" s="14"/>
      <c r="B76" s="114" t="s">
        <v>51</v>
      </c>
      <c r="C76" s="115"/>
      <c r="D76" s="71"/>
      <c r="E76" s="1"/>
      <c r="F76" s="1"/>
      <c r="G76" s="3"/>
    </row>
    <row r="77" spans="1:7" ht="12" customHeight="1">
      <c r="A77" s="14"/>
      <c r="B77" s="72" t="s">
        <v>36</v>
      </c>
      <c r="C77" s="72" t="s">
        <v>52</v>
      </c>
      <c r="D77" s="73" t="s">
        <v>53</v>
      </c>
      <c r="E77" s="1"/>
      <c r="F77" s="1"/>
      <c r="G77" s="3"/>
    </row>
    <row r="78" spans="1:7" ht="12" customHeight="1">
      <c r="A78" s="14"/>
      <c r="B78" s="74" t="s">
        <v>54</v>
      </c>
      <c r="C78" s="75">
        <f>G26</f>
        <v>620000</v>
      </c>
      <c r="D78" s="76">
        <f>(C78/C84)</f>
        <v>0.11495994986745663</v>
      </c>
      <c r="E78" s="1"/>
      <c r="F78" s="1"/>
      <c r="G78" s="3"/>
    </row>
    <row r="79" spans="1:7" ht="12" customHeight="1">
      <c r="A79" s="14"/>
      <c r="B79" s="74" t="s">
        <v>55</v>
      </c>
      <c r="C79" s="75">
        <f>G34</f>
        <v>420000</v>
      </c>
      <c r="D79" s="76">
        <v>7.0000000000000007E-2</v>
      </c>
      <c r="E79" s="1"/>
      <c r="F79" s="1"/>
      <c r="G79" s="3"/>
    </row>
    <row r="80" spans="1:7" ht="12" customHeight="1">
      <c r="A80" s="14"/>
      <c r="B80" s="74" t="s">
        <v>56</v>
      </c>
      <c r="C80" s="75">
        <f>G40</f>
        <v>182593.59999999998</v>
      </c>
      <c r="D80" s="76">
        <f>(C80/C84)</f>
        <v>3.3856372745352296E-2</v>
      </c>
      <c r="E80" s="1"/>
      <c r="F80" s="1"/>
      <c r="G80" s="3"/>
    </row>
    <row r="81" spans="1:7" ht="12" customHeight="1">
      <c r="A81" s="14"/>
      <c r="B81" s="74" t="s">
        <v>29</v>
      </c>
      <c r="C81" s="75">
        <f>G54</f>
        <v>3913770.77</v>
      </c>
      <c r="D81" s="76">
        <f>(C81/C84)</f>
        <v>0.72568853469664052</v>
      </c>
      <c r="E81" s="1"/>
      <c r="F81" s="1"/>
      <c r="G81" s="3"/>
    </row>
    <row r="82" spans="1:7" ht="12" customHeight="1">
      <c r="A82" s="14"/>
      <c r="B82" s="74" t="s">
        <v>57</v>
      </c>
      <c r="C82" s="77"/>
      <c r="D82" s="76">
        <f>(C82/C84)</f>
        <v>0</v>
      </c>
      <c r="E82" s="2"/>
      <c r="F82" s="2"/>
      <c r="G82" s="3"/>
    </row>
    <row r="83" spans="1:7" ht="12" customHeight="1">
      <c r="A83" s="14"/>
      <c r="B83" s="74" t="s">
        <v>58</v>
      </c>
      <c r="C83" s="77">
        <f>G62</f>
        <v>256818.21850000002</v>
      </c>
      <c r="D83" s="76">
        <f>(C83/C84)</f>
        <v>4.7619047619047616E-2</v>
      </c>
      <c r="E83" s="2"/>
      <c r="F83" s="2"/>
      <c r="G83" s="3"/>
    </row>
    <row r="84" spans="1:7" ht="12.75" customHeight="1">
      <c r="A84" s="14"/>
      <c r="B84" s="72" t="s">
        <v>59</v>
      </c>
      <c r="C84" s="78">
        <f>SUM(C78:C83)</f>
        <v>5393182.5885000005</v>
      </c>
      <c r="D84" s="79">
        <f>SUM(D78:D83)</f>
        <v>0.99212390492849711</v>
      </c>
      <c r="E84" s="2"/>
      <c r="F84" s="2"/>
      <c r="G84" s="3"/>
    </row>
    <row r="85" spans="1:7" ht="12" customHeight="1">
      <c r="A85" s="14"/>
      <c r="B85" s="8"/>
      <c r="C85" s="7"/>
      <c r="D85" s="7"/>
      <c r="E85" s="7"/>
      <c r="F85" s="7"/>
      <c r="G85" s="3"/>
    </row>
    <row r="86" spans="1:7" ht="12.75" customHeight="1">
      <c r="A86" s="14"/>
      <c r="B86" s="9"/>
      <c r="C86" s="7"/>
      <c r="D86" s="7"/>
      <c r="E86" s="7"/>
      <c r="F86" s="7"/>
      <c r="G86" s="3"/>
    </row>
    <row r="87" spans="1:7" ht="12" customHeight="1">
      <c r="A87" s="14"/>
      <c r="B87" s="80"/>
      <c r="C87" s="81" t="s">
        <v>95</v>
      </c>
      <c r="D87" s="80"/>
      <c r="E87" s="80"/>
      <c r="F87" s="2"/>
      <c r="G87" s="3"/>
    </row>
    <row r="88" spans="1:7" ht="12" customHeight="1">
      <c r="A88" s="14"/>
      <c r="B88" s="72" t="s">
        <v>103</v>
      </c>
      <c r="C88" s="82">
        <v>900</v>
      </c>
      <c r="D88" s="82">
        <v>950</v>
      </c>
      <c r="E88" s="82">
        <v>1000</v>
      </c>
      <c r="F88" s="12"/>
      <c r="G88" s="4"/>
    </row>
    <row r="89" spans="1:7" ht="12.75" customHeight="1">
      <c r="A89" s="14"/>
      <c r="B89" s="72" t="s">
        <v>104</v>
      </c>
      <c r="C89" s="78">
        <f>(G63/C88)</f>
        <v>5992.4250983333341</v>
      </c>
      <c r="D89" s="78">
        <f>(G63/D88)</f>
        <v>5677.0343036842114</v>
      </c>
      <c r="E89" s="78">
        <f>(G63/E88)</f>
        <v>5393.1825885000007</v>
      </c>
      <c r="F89" s="12"/>
      <c r="G89" s="4"/>
    </row>
    <row r="90" spans="1:7" ht="15.6" customHeight="1">
      <c r="A90" s="14"/>
      <c r="B90" s="11" t="s">
        <v>60</v>
      </c>
      <c r="C90" s="5"/>
      <c r="D90" s="5"/>
      <c r="E90" s="5"/>
      <c r="F90" s="5"/>
      <c r="G90" s="5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2C22C-952F-4807-B811-B2113E905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E0839A-D543-49B8-BF72-55DBFF1C0D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06f7734-31b4-4e84-b937-b34c6aa3cee4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A7E6A56-3A96-4EB4-8CD7-8CC76C6A8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</vt:lpstr>
      <vt:lpstr>'PAPA GUARDA'!Área_de_impresión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2023-03-01T10:55:18Z</cp:lastPrinted>
  <dcterms:created xsi:type="dcterms:W3CDTF">2020-11-27T12:49:26Z</dcterms:created>
  <dcterms:modified xsi:type="dcterms:W3CDTF">2023-03-01T10:55:55Z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