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nares\"/>
    </mc:Choice>
  </mc:AlternateContent>
  <bookViews>
    <workbookView xWindow="0" yWindow="0" windowWidth="28800" windowHeight="12300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<sst xmlns="http://schemas.openxmlformats.org/spreadsheetml/2006/main" count="170" uniqueCount="115">
  <si>
    <t>RUBRO O CULTIVO</t>
  </si>
  <si>
    <t>PAPA DE GUARDA</t>
  </si>
  <si>
    <t>RENDIMIENTO (SC/Há.)</t>
  </si>
  <si>
    <t>VARIEDAD</t>
  </si>
  <si>
    <t>PUKARA-ROSARA-ASTRID</t>
  </si>
  <si>
    <t>FECHA ESTIMADA  PRECIO VENTA</t>
  </si>
  <si>
    <t xml:space="preserve">MARZO-ABRIL </t>
  </si>
  <si>
    <t>NIVEL TECNOLÓGICO</t>
  </si>
  <si>
    <t>MEDIO</t>
  </si>
  <si>
    <t>PRECIO ESPERADO ($/sac.)</t>
  </si>
  <si>
    <t>REGIÓN</t>
  </si>
  <si>
    <t>DEL MAULE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</si>
  <si>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</si>
  <si>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</si>
  <si>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</si>
  <si>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</si>
  <si>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</si>
  <si>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</si>
  <si>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</si>
  <si>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</si>
  <si>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HELADAS-LLUVIAS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</si>
  <si>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</si>
  <si>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</si>
  <si>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</si>
  <si>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</si>
  <si>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</si>
  <si>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</si>
  <si>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</si>
  <si>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</si>
  <si>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</si>
  <si>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</si>
  <si>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DIC-ENERO</t>
  </si>
  <si>
    <t>APLICAC.INSECT, AL SUELO</t>
  </si>
  <si>
    <t>RIEGO</t>
  </si>
  <si>
    <t>DIC-MARZO</t>
  </si>
  <si>
    <t>APLICAC. FERTILIZANTES</t>
  </si>
  <si>
    <t>APLICACIÓN AGROQU.</t>
  </si>
  <si>
    <t>JH.</t>
  </si>
  <si>
    <t>LIMPIEZA Y APORCA</t>
  </si>
  <si>
    <t>COSECHA (RECOGER-COSER-CARGAR)</t>
  </si>
  <si>
    <t>MARZ-ABRIL</t>
  </si>
  <si>
    <t>Subtotal Jornadas Hombre</t>
  </si>
  <si>
    <t>JORNADAS ANIMAL</t>
  </si>
  <si>
    <t>N/A</t>
  </si>
  <si>
    <t>Subtotal Jornadas Animal</t>
  </si>
  <si>
    <t>MAQUINARIA</t>
  </si>
  <si>
    <t>ACEQUIADURA</t>
  </si>
  <si>
    <t>DIC-FEBRERO</t>
  </si>
  <si>
    <t>ARADURA</t>
  </si>
  <si>
    <t>COSECHA</t>
  </si>
  <si>
    <t>MAR-ABR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</si>
  <si>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</si>
  <si>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</si>
  <si>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</si>
  <si>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</si>
  <si>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</si>
  <si>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</si>
  <si>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</si>
  <si>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DIC</t>
  </si>
  <si>
    <t>FERTILIZANTES</t>
  </si>
  <si>
    <t>UREA</t>
  </si>
  <si>
    <t>DIC-FEBR.</t>
  </si>
  <si>
    <t>SULFATO DE K</t>
  </si>
  <si>
    <t>FOSFATO DIAMONICO</t>
  </si>
  <si>
    <t>FUNGUICIDAS</t>
  </si>
  <si>
    <t>DIC-FEB</t>
  </si>
  <si>
    <t>INSECTICIDAS</t>
  </si>
  <si>
    <t>ZERO 5  EC</t>
  </si>
  <si>
    <t>LT</t>
  </si>
  <si>
    <t>LORSBAN</t>
  </si>
  <si>
    <t>Subtotal Insumos</t>
  </si>
  <si>
    <t>OTROS</t>
  </si>
  <si>
    <t>Item</t>
  </si>
  <si>
    <t>SACOS</t>
  </si>
  <si>
    <t>UNID.</t>
  </si>
  <si>
    <t>ABR-MAYO</t>
  </si>
  <si>
    <t>HILO</t>
  </si>
  <si>
    <t>MADEJA</t>
  </si>
  <si>
    <t xml:space="preserve">ANALISIS DE SUELOS </t>
  </si>
  <si>
    <t>OCT.NOV.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</si>
  <si>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</si>
  <si>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</si>
  <si>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</si>
  <si>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</si>
  <si>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</si>
  <si>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</si>
  <si>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</si>
  <si>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</si>
  <si>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</si>
  <si>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</si>
  <si>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</si>
  <si>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</si>
  <si>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</si>
  <si>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</si>
  <si>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</si>
  <si>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</si>
  <si>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</si>
  <si>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</si>
  <si>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</si>
  <si>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</si>
  <si>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</si>
  <si>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</si>
  <si>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</si>
  <si>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($/sac)</t>
  </si>
  <si>
    <t>Rendimiento (sac/hà)</t>
  </si>
  <si>
    <t>Costo unitario ($/sac) (*)</t>
  </si>
  <si>
    <t>(*): Este valor representa el valor mìnimo de venta del producto</t>
  </si>
  <si>
    <t>HA</t>
  </si>
  <si>
    <t>APLIC.FERTILIZ (2)</t>
  </si>
  <si>
    <t>APLICACIÓN AGROQU. (2)</t>
  </si>
  <si>
    <t>RASTRAJES (2)</t>
  </si>
  <si>
    <t>POLYBEN O SIMILAR+B27</t>
  </si>
  <si>
    <t>LINARES</t>
  </si>
  <si>
    <t>LINARES-COLBUN-Y BUENAS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</si>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</sst>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2" fillId="0" borderId="0" xfId="0" applyNumberFormat="1" applyFo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/>
    <xf numFmtId="0" fontId="3" fillId="0" borderId="1" xfId="0" applyNumberFormat="1" applyFont="1" applyBorder="1"/>
    <xf numFmtId="0" fontId="3" fillId="0" borderId="10" xfId="0" applyNumberFormat="1" applyFont="1" applyBorder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/>
    <xf numFmtId="0" fontId="2" fillId="0" borderId="1" xfId="0" applyNumberFormat="1" applyFont="1" applyBorder="1"/>
    <xf numFmtId="0" fontId="2" fillId="9" borderId="0" xfId="0" applyNumberFormat="1" applyFont="1" applyFill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/>
    <xf numFmtId="0" fontId="0" fillId="2" borderId="1" xfId="0" applyFill="1" applyBorder="1"/>
    <xf numFmtId="0" fontId="2" fillId="2" borderId="1" xfId="0" applyFont="1" applyFill="1" applyBorder="1"/>
    <xf numFmtId="0" fontId="4" fillId="2" borderId="1" xfId="0" applyFont="1" applyFill="1" applyBorder="1"/>
    <xf numFmtId="0" fontId="3" fillId="2" borderId="1" xfId="0" applyFont="1" applyFill="1" applyBorder="1"/>
    <xf numFmtId="0" fontId="2" fillId="9" borderId="1" xfId="0" applyFont="1" applyFill="1" applyBorder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8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3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3" fillId="2" borderId="9" xfId="0" applyFont="1" applyFill="1" applyBorder="1"/>
    <xf numFmtId="0" fontId="11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/>
    <xf numFmtId="0" fontId="3" fillId="2" borderId="10" xfId="0" applyFont="1" applyFill="1" applyBorder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82550</xdr:rowOff>
    </xdr:from>
    <xdr:to>
      <xdr:col>7</xdr:col>
      <xdr:colOff>31640</xdr:colOff>
      <xdr:row>7</xdr:row>
      <xdr:rowOff>114634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273050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89" zoomScaleNormal="89" workbookViewId="0">
      <selection activeCell="M20" sqref="M20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1</v>
      </c>
      <c r="D9" s="43"/>
      <c r="E9" s="122" t="s">
        <v>2</v>
      </c>
      <c r="F9" s="123"/>
      <c r="G9" s="16">
        <v>1400</v>
      </c>
    </row>
    <row r="10" spans="1:7" ht="19.5" customHeight="1" x14ac:dyDescent="0.25">
      <c r="A10" s="28"/>
      <c r="B10" s="5" t="s">
        <v>3</v>
      </c>
      <c r="C10" s="10" t="s">
        <v>4</v>
      </c>
      <c r="D10" s="31"/>
      <c r="E10" s="120" t="s">
        <v>5</v>
      </c>
      <c r="F10" s="121"/>
      <c r="G10" s="6" t="s">
        <v>6</v>
      </c>
    </row>
    <row r="11" spans="1:7" ht="15" x14ac:dyDescent="0.25">
      <c r="A11" s="28"/>
      <c r="B11" s="5" t="s">
        <v>7</v>
      </c>
      <c r="C11" s="6" t="s">
        <v>8</v>
      </c>
      <c r="D11" s="31"/>
      <c r="E11" s="120" t="s">
        <v>9</v>
      </c>
      <c r="F11" s="121"/>
      <c r="G11" s="114">
        <v>5000</v>
      </c>
    </row>
    <row r="12" spans="1:7" ht="11.25" customHeight="1" x14ac:dyDescent="0.25">
      <c r="A12" s="28"/>
      <c r="B12" s="5" t="s">
        <v>10</v>
      </c>
      <c r="C12" s="7" t="s">
        <v>11</v>
      </c>
      <c r="D12" s="31"/>
      <c r="E12" s="8" t="s">
        <v>12</v>
      </c>
      <c r="F12" s="115"/>
      <c r="G12" s="106">
        <f>(G9*G11)</f>
        <v>7000000</v>
      </c>
    </row>
    <row r="13" spans="1:7" ht="11.25" customHeight="1" x14ac:dyDescent="0.25">
      <c r="A13" s="28"/>
      <c r="B13" s="5" t="s">
        <v>13</v>
      </c>
      <c r="C13" s="7" t="s">
        <v>112</v>
      </c>
      <c r="D13" s="31"/>
      <c r="E13" s="120" t="s">
        <v>14</v>
      </c>
      <c r="F13" s="121"/>
      <c r="G13" s="6" t="s">
        <v>15</v>
      </c>
    </row>
    <row r="14" spans="1:7" ht="23.25" customHeight="1" x14ac:dyDescent="0.25">
      <c r="A14" s="28"/>
      <c r="B14" s="5" t="s">
        <v>16</v>
      </c>
      <c r="C14" s="7" t="s">
        <v>113</v>
      </c>
      <c r="D14" s="31"/>
      <c r="E14" s="120" t="s">
        <v>17</v>
      </c>
      <c r="F14" s="121"/>
      <c r="G14" s="6" t="s">
        <v>6</v>
      </c>
    </row>
    <row r="15" spans="1:7" ht="15" customHeight="1" x14ac:dyDescent="0.25">
      <c r="A15" s="28"/>
      <c r="B15" s="5" t="s">
        <v>18</v>
      </c>
      <c r="C15" s="6" t="s">
        <v>114</v>
      </c>
      <c r="D15" s="31"/>
      <c r="E15" s="124" t="s">
        <v>19</v>
      </c>
      <c r="F15" s="125"/>
      <c r="G15" s="7" t="s">
        <v>20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21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22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23</v>
      </c>
      <c r="C20" s="98" t="s">
        <v>24</v>
      </c>
      <c r="D20" s="98" t="s">
        <v>25</v>
      </c>
      <c r="E20" s="98" t="s">
        <v>26</v>
      </c>
      <c r="F20" s="98" t="s">
        <v>27</v>
      </c>
      <c r="G20" s="98" t="s">
        <v>28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29</v>
      </c>
      <c r="C21" s="104" t="s">
        <v>30</v>
      </c>
      <c r="D21" s="105">
        <v>2</v>
      </c>
      <c r="E21" s="104" t="s">
        <v>31</v>
      </c>
      <c r="F21" s="106">
        <v>35000</v>
      </c>
      <c r="G21" s="106">
        <f>(D21*F21)</f>
        <v>70000</v>
      </c>
    </row>
    <row r="22" spans="1:255" ht="12.75" customHeight="1" x14ac:dyDescent="0.25">
      <c r="A22" s="28"/>
      <c r="B22" s="8" t="s">
        <v>32</v>
      </c>
      <c r="C22" s="104" t="s">
        <v>30</v>
      </c>
      <c r="D22" s="105">
        <v>1</v>
      </c>
      <c r="E22" s="104" t="s">
        <v>31</v>
      </c>
      <c r="F22" s="106">
        <v>35000</v>
      </c>
      <c r="G22" s="106">
        <f t="shared" ref="G22:G26" si="0">(D22*F22)</f>
        <v>35000</v>
      </c>
    </row>
    <row r="23" spans="1:255" ht="12.75" customHeight="1" x14ac:dyDescent="0.25">
      <c r="A23" s="28"/>
      <c r="B23" s="9" t="s">
        <v>33</v>
      </c>
      <c r="C23" s="104" t="s">
        <v>30</v>
      </c>
      <c r="D23" s="105">
        <v>12</v>
      </c>
      <c r="E23" s="104" t="s">
        <v>34</v>
      </c>
      <c r="F23" s="106">
        <v>35000</v>
      </c>
      <c r="G23" s="106">
        <f t="shared" si="0"/>
        <v>420000</v>
      </c>
    </row>
    <row r="24" spans="1:255" ht="12.75" customHeight="1" x14ac:dyDescent="0.25">
      <c r="A24" s="28"/>
      <c r="B24" s="9" t="s">
        <v>35</v>
      </c>
      <c r="C24" s="104" t="s">
        <v>30</v>
      </c>
      <c r="D24" s="105">
        <v>3</v>
      </c>
      <c r="E24" s="104" t="s">
        <v>34</v>
      </c>
      <c r="F24" s="106">
        <v>35000</v>
      </c>
      <c r="G24" s="106">
        <f t="shared" si="0"/>
        <v>105000</v>
      </c>
    </row>
    <row r="25" spans="1:255" ht="12.75" customHeight="1" x14ac:dyDescent="0.25">
      <c r="A25" s="28"/>
      <c r="B25" s="9" t="s">
        <v>36</v>
      </c>
      <c r="C25" s="104" t="s">
        <v>37</v>
      </c>
      <c r="D25" s="105">
        <v>3</v>
      </c>
      <c r="E25" s="104" t="s">
        <v>34</v>
      </c>
      <c r="F25" s="106">
        <v>35000</v>
      </c>
      <c r="G25" s="106">
        <f t="shared" si="0"/>
        <v>105000</v>
      </c>
    </row>
    <row r="26" spans="1:255" ht="12.75" customHeight="1" x14ac:dyDescent="0.25">
      <c r="A26" s="28"/>
      <c r="B26" s="9" t="s">
        <v>38</v>
      </c>
      <c r="C26" s="104" t="s">
        <v>30</v>
      </c>
      <c r="D26" s="105">
        <v>12</v>
      </c>
      <c r="E26" s="104" t="s">
        <v>34</v>
      </c>
      <c r="F26" s="106">
        <v>35000</v>
      </c>
      <c r="G26" s="106">
        <f t="shared" si="0"/>
        <v>420000</v>
      </c>
    </row>
    <row r="27" spans="1:255" ht="25.5" customHeight="1" x14ac:dyDescent="0.25">
      <c r="A27" s="28"/>
      <c r="B27" s="116" t="s">
        <v>39</v>
      </c>
      <c r="C27" s="104" t="s">
        <v>30</v>
      </c>
      <c r="D27" s="105">
        <v>25</v>
      </c>
      <c r="E27" s="104" t="s">
        <v>40</v>
      </c>
      <c r="F27" s="106">
        <v>35000</v>
      </c>
      <c r="G27" s="106">
        <f>(D27*F27)</f>
        <v>875000</v>
      </c>
    </row>
    <row r="28" spans="1:255" ht="12.75" customHeight="1" x14ac:dyDescent="0.25">
      <c r="A28" s="28"/>
      <c r="B28" s="97" t="s">
        <v>41</v>
      </c>
      <c r="C28" s="109"/>
      <c r="D28" s="109"/>
      <c r="E28" s="109"/>
      <c r="F28" s="110"/>
      <c r="G28" s="111">
        <f>SUM(G21:G27)</f>
        <v>2030000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42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23</v>
      </c>
      <c r="C31" s="98" t="s">
        <v>24</v>
      </c>
      <c r="D31" s="98" t="s">
        <v>25</v>
      </c>
      <c r="E31" s="96" t="s">
        <v>26</v>
      </c>
      <c r="F31" s="98" t="s">
        <v>27</v>
      </c>
      <c r="G31" s="96" t="s">
        <v>28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43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44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45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23</v>
      </c>
      <c r="C36" s="96" t="s">
        <v>24</v>
      </c>
      <c r="D36" s="96" t="s">
        <v>25</v>
      </c>
      <c r="E36" s="96" t="s">
        <v>26</v>
      </c>
      <c r="F36" s="98" t="s">
        <v>27</v>
      </c>
      <c r="G36" s="96" t="s">
        <v>28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46</v>
      </c>
      <c r="C37" s="104" t="s">
        <v>107</v>
      </c>
      <c r="D37" s="105">
        <v>1</v>
      </c>
      <c r="E37" s="104" t="s">
        <v>31</v>
      </c>
      <c r="F37" s="106">
        <v>25000</v>
      </c>
      <c r="G37" s="106">
        <f t="shared" ref="G37:G43" si="1">(D37*F37)</f>
        <v>25000</v>
      </c>
    </row>
    <row r="38" spans="1:255" ht="12.75" customHeight="1" x14ac:dyDescent="0.25">
      <c r="A38" s="28"/>
      <c r="B38" s="18" t="s">
        <v>108</v>
      </c>
      <c r="C38" s="104" t="s">
        <v>107</v>
      </c>
      <c r="D38" s="105">
        <v>2</v>
      </c>
      <c r="E38" s="104" t="s">
        <v>47</v>
      </c>
      <c r="F38" s="106">
        <v>25000</v>
      </c>
      <c r="G38" s="106">
        <f t="shared" si="1"/>
        <v>50000</v>
      </c>
    </row>
    <row r="39" spans="1:255" ht="12.75" customHeight="1" x14ac:dyDescent="0.25">
      <c r="A39" s="28"/>
      <c r="B39" s="9" t="s">
        <v>109</v>
      </c>
      <c r="C39" s="104" t="s">
        <v>107</v>
      </c>
      <c r="D39" s="105">
        <v>2</v>
      </c>
      <c r="E39" s="104" t="s">
        <v>34</v>
      </c>
      <c r="F39" s="106">
        <v>25000</v>
      </c>
      <c r="G39" s="106">
        <f t="shared" si="1"/>
        <v>50000</v>
      </c>
    </row>
    <row r="40" spans="1:255" ht="12.75" customHeight="1" x14ac:dyDescent="0.25">
      <c r="A40" s="28"/>
      <c r="B40" s="9" t="s">
        <v>48</v>
      </c>
      <c r="C40" s="104" t="s">
        <v>107</v>
      </c>
      <c r="D40" s="105">
        <v>1</v>
      </c>
      <c r="E40" s="104" t="s">
        <v>31</v>
      </c>
      <c r="F40" s="106">
        <v>75000</v>
      </c>
      <c r="G40" s="106">
        <f t="shared" si="1"/>
        <v>75000</v>
      </c>
    </row>
    <row r="41" spans="1:255" ht="12.75" customHeight="1" x14ac:dyDescent="0.25">
      <c r="A41" s="28"/>
      <c r="B41" s="9" t="s">
        <v>110</v>
      </c>
      <c r="C41" s="104" t="s">
        <v>107</v>
      </c>
      <c r="D41" s="105">
        <v>2</v>
      </c>
      <c r="E41" s="104" t="s">
        <v>31</v>
      </c>
      <c r="F41" s="106">
        <v>55000</v>
      </c>
      <c r="G41" s="106">
        <f t="shared" si="1"/>
        <v>110000</v>
      </c>
    </row>
    <row r="42" spans="1:255" ht="12.75" customHeight="1" x14ac:dyDescent="0.25">
      <c r="A42" s="28"/>
      <c r="B42" s="9" t="s">
        <v>29</v>
      </c>
      <c r="C42" s="104" t="s">
        <v>107</v>
      </c>
      <c r="D42" s="105">
        <v>1</v>
      </c>
      <c r="E42" s="104" t="s">
        <v>31</v>
      </c>
      <c r="F42" s="106">
        <v>100000</v>
      </c>
      <c r="G42" s="106">
        <f t="shared" si="1"/>
        <v>100000</v>
      </c>
    </row>
    <row r="43" spans="1:255" ht="12.75" customHeight="1" x14ac:dyDescent="0.25">
      <c r="A43" s="28"/>
      <c r="B43" s="9" t="s">
        <v>49</v>
      </c>
      <c r="C43" s="104" t="s">
        <v>107</v>
      </c>
      <c r="D43" s="105">
        <v>1</v>
      </c>
      <c r="E43" s="104" t="s">
        <v>50</v>
      </c>
      <c r="F43" s="106">
        <v>350000</v>
      </c>
      <c r="G43" s="106">
        <f t="shared" si="1"/>
        <v>350000</v>
      </c>
    </row>
    <row r="44" spans="1:255" ht="12.75" customHeight="1" x14ac:dyDescent="0.25">
      <c r="A44" s="28"/>
      <c r="B44" s="97" t="s">
        <v>51</v>
      </c>
      <c r="C44" s="99"/>
      <c r="D44" s="99"/>
      <c r="E44" s="99"/>
      <c r="F44" s="100"/>
      <c r="G44" s="101">
        <f>SUM(G37:G43)</f>
        <v>760000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52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53</v>
      </c>
      <c r="C47" s="98" t="s">
        <v>54</v>
      </c>
      <c r="D47" s="98" t="s">
        <v>55</v>
      </c>
      <c r="E47" s="98" t="s">
        <v>26</v>
      </c>
      <c r="F47" s="98" t="s">
        <v>27</v>
      </c>
      <c r="G47" s="98" t="s">
        <v>28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56</v>
      </c>
      <c r="C48" s="11" t="s">
        <v>57</v>
      </c>
      <c r="D48" s="11">
        <v>3000</v>
      </c>
      <c r="E48" s="11" t="s">
        <v>58</v>
      </c>
      <c r="F48" s="12">
        <v>400</v>
      </c>
      <c r="G48" s="19">
        <f>D48*F48</f>
        <v>1200000</v>
      </c>
      <c r="K48" s="2"/>
    </row>
    <row r="49" spans="1:255" ht="12.75" customHeight="1" x14ac:dyDescent="0.25">
      <c r="A49" s="28"/>
      <c r="B49" s="14" t="s">
        <v>59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60</v>
      </c>
      <c r="C50" s="11" t="s">
        <v>57</v>
      </c>
      <c r="D50" s="11">
        <v>350</v>
      </c>
      <c r="E50" s="11" t="s">
        <v>61</v>
      </c>
      <c r="F50" s="19">
        <v>1000</v>
      </c>
      <c r="G50" s="19">
        <f>D50*F50</f>
        <v>350000</v>
      </c>
      <c r="K50" s="2"/>
    </row>
    <row r="51" spans="1:255" ht="12.75" customHeight="1" x14ac:dyDescent="0.25">
      <c r="A51" s="28"/>
      <c r="B51" s="8" t="s">
        <v>62</v>
      </c>
      <c r="C51" s="11" t="s">
        <v>57</v>
      </c>
      <c r="D51" s="11">
        <v>300</v>
      </c>
      <c r="E51" s="11" t="s">
        <v>61</v>
      </c>
      <c r="F51" s="19">
        <v>1483</v>
      </c>
      <c r="G51" s="19">
        <f t="shared" ref="G51:G52" si="2">D51*F51</f>
        <v>444900</v>
      </c>
      <c r="K51" s="2"/>
    </row>
    <row r="52" spans="1:255" ht="12.75" customHeight="1" x14ac:dyDescent="0.25">
      <c r="A52" s="28"/>
      <c r="B52" s="13" t="s">
        <v>63</v>
      </c>
      <c r="C52" s="11" t="s">
        <v>57</v>
      </c>
      <c r="D52" s="11">
        <v>300</v>
      </c>
      <c r="E52" s="11" t="s">
        <v>61</v>
      </c>
      <c r="F52" s="19">
        <v>740</v>
      </c>
      <c r="G52" s="19">
        <f t="shared" si="2"/>
        <v>222000</v>
      </c>
      <c r="K52" s="2"/>
    </row>
    <row r="53" spans="1:255" ht="12.75" customHeight="1" x14ac:dyDescent="0.25">
      <c r="A53" s="28"/>
      <c r="B53" s="14" t="s">
        <v>64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111</v>
      </c>
      <c r="C54" s="15" t="s">
        <v>57</v>
      </c>
      <c r="D54" s="21">
        <v>5</v>
      </c>
      <c r="E54" s="15" t="s">
        <v>65</v>
      </c>
      <c r="F54" s="16">
        <v>21900</v>
      </c>
      <c r="G54" s="20">
        <f>(D54*F54)</f>
        <v>109500</v>
      </c>
    </row>
    <row r="55" spans="1:255" ht="12.75" customHeight="1" x14ac:dyDescent="0.25">
      <c r="A55" s="28"/>
      <c r="B55" s="14" t="s">
        <v>66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67</v>
      </c>
      <c r="C56" s="15" t="s">
        <v>68</v>
      </c>
      <c r="D56" s="21">
        <v>0.5</v>
      </c>
      <c r="E56" s="15" t="s">
        <v>65</v>
      </c>
      <c r="F56" s="16">
        <v>56000</v>
      </c>
      <c r="G56" s="20">
        <f t="shared" ref="G56:G57" si="3">(D56*F56)</f>
        <v>28000</v>
      </c>
    </row>
    <row r="57" spans="1:255" ht="11.25" customHeight="1" x14ac:dyDescent="0.25">
      <c r="B57" s="8" t="s">
        <v>69</v>
      </c>
      <c r="C57" s="15" t="s">
        <v>68</v>
      </c>
      <c r="D57" s="21">
        <v>9</v>
      </c>
      <c r="E57" s="15" t="s">
        <v>65</v>
      </c>
      <c r="F57" s="16">
        <v>15300</v>
      </c>
      <c r="G57" s="20">
        <f t="shared" si="3"/>
        <v>137700</v>
      </c>
    </row>
    <row r="58" spans="1:255" s="23" customFormat="1" ht="12.75" customHeight="1" x14ac:dyDescent="0.25">
      <c r="A58" s="29"/>
      <c r="B58" s="97" t="s">
        <v>70</v>
      </c>
      <c r="C58" s="99"/>
      <c r="D58" s="99"/>
      <c r="E58" s="99"/>
      <c r="F58" s="100"/>
      <c r="G58" s="101">
        <f>SUM(G48:G57)</f>
        <v>2492100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71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72</v>
      </c>
      <c r="C61" s="98" t="s">
        <v>54</v>
      </c>
      <c r="D61" s="98" t="s">
        <v>55</v>
      </c>
      <c r="E61" s="96" t="s">
        <v>26</v>
      </c>
      <c r="F61" s="98" t="s">
        <v>27</v>
      </c>
      <c r="G61" s="96" t="s">
        <v>28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73</v>
      </c>
      <c r="C62" s="15" t="s">
        <v>74</v>
      </c>
      <c r="D62" s="16">
        <v>1400</v>
      </c>
      <c r="E62" s="15" t="s">
        <v>75</v>
      </c>
      <c r="F62" s="16">
        <v>185</v>
      </c>
      <c r="G62" s="16">
        <f>D62*F62</f>
        <v>259000</v>
      </c>
    </row>
    <row r="63" spans="1:255" ht="12.75" customHeight="1" x14ac:dyDescent="0.25">
      <c r="A63" s="28"/>
      <c r="B63" s="9" t="s">
        <v>76</v>
      </c>
      <c r="C63" s="15" t="s">
        <v>77</v>
      </c>
      <c r="D63" s="16">
        <v>1</v>
      </c>
      <c r="E63" s="15" t="s">
        <v>75</v>
      </c>
      <c r="F63" s="16">
        <v>4000</v>
      </c>
      <c r="G63" s="16">
        <f>D63*F63</f>
        <v>4000</v>
      </c>
    </row>
    <row r="64" spans="1:255" ht="12.75" customHeight="1" x14ac:dyDescent="0.25">
      <c r="A64" s="28"/>
      <c r="B64" s="9" t="s">
        <v>78</v>
      </c>
      <c r="C64" s="15" t="s">
        <v>74</v>
      </c>
      <c r="D64" s="16">
        <v>1</v>
      </c>
      <c r="E64" s="15" t="s">
        <v>79</v>
      </c>
      <c r="F64" s="16">
        <v>33515</v>
      </c>
      <c r="G64" s="16">
        <f>D64*F64</f>
        <v>33515</v>
      </c>
    </row>
    <row r="65" spans="1:255" s="23" customFormat="1" ht="13.5" customHeight="1" x14ac:dyDescent="0.25">
      <c r="A65" s="29"/>
      <c r="B65" s="97" t="s">
        <v>80</v>
      </c>
      <c r="C65" s="99"/>
      <c r="D65" s="99"/>
      <c r="E65" s="99"/>
      <c r="F65" s="100"/>
      <c r="G65" s="101">
        <f>SUM(G62:G63)</f>
        <v>263000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81</v>
      </c>
      <c r="C67" s="86"/>
      <c r="D67" s="86"/>
      <c r="E67" s="86"/>
      <c r="F67" s="86"/>
      <c r="G67" s="87">
        <f>G28+G33+G44+G58+G65</f>
        <v>5545100</v>
      </c>
    </row>
    <row r="68" spans="1:255" ht="12" customHeight="1" x14ac:dyDescent="0.25">
      <c r="A68" s="28"/>
      <c r="B68" s="88" t="s">
        <v>82</v>
      </c>
      <c r="C68" s="46"/>
      <c r="D68" s="46"/>
      <c r="E68" s="46"/>
      <c r="F68" s="46"/>
      <c r="G68" s="89">
        <f>G67*0.05</f>
        <v>277255</v>
      </c>
    </row>
    <row r="69" spans="1:255" ht="12" customHeight="1" x14ac:dyDescent="0.25">
      <c r="A69" s="28"/>
      <c r="B69" s="90" t="s">
        <v>83</v>
      </c>
      <c r="C69" s="55"/>
      <c r="D69" s="55"/>
      <c r="E69" s="55"/>
      <c r="F69" s="55"/>
      <c r="G69" s="91">
        <f>G68+G67</f>
        <v>5822355</v>
      </c>
    </row>
    <row r="70" spans="1:255" ht="12" customHeight="1" x14ac:dyDescent="0.25">
      <c r="A70" s="28"/>
      <c r="B70" s="88" t="s">
        <v>84</v>
      </c>
      <c r="C70" s="46"/>
      <c r="D70" s="46"/>
      <c r="E70" s="46"/>
      <c r="F70" s="46"/>
      <c r="G70" s="89">
        <f>G12</f>
        <v>7000000</v>
      </c>
    </row>
    <row r="71" spans="1:255" ht="12" customHeight="1" x14ac:dyDescent="0.25">
      <c r="A71" s="28"/>
      <c r="B71" s="92" t="s">
        <v>85</v>
      </c>
      <c r="C71" s="93"/>
      <c r="D71" s="93"/>
      <c r="E71" s="93"/>
      <c r="F71" s="93"/>
      <c r="G71" s="94">
        <f>G70-G69</f>
        <v>1177645</v>
      </c>
    </row>
    <row r="72" spans="1:255" ht="12" customHeight="1" x14ac:dyDescent="0.25">
      <c r="A72" s="28"/>
      <c r="B72" s="56" t="s">
        <v>86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87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88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89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90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91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92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93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94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72</v>
      </c>
      <c r="C83" s="72" t="s">
        <v>95</v>
      </c>
      <c r="D83" s="73" t="s">
        <v>96</v>
      </c>
      <c r="E83" s="60"/>
      <c r="F83" s="38"/>
      <c r="G83" s="37"/>
    </row>
    <row r="84" spans="1:7" ht="12" customHeight="1" x14ac:dyDescent="0.25">
      <c r="A84" s="28"/>
      <c r="B84" s="74" t="s">
        <v>97</v>
      </c>
      <c r="C84" s="75">
        <f>G28</f>
        <v>2030000</v>
      </c>
      <c r="D84" s="76">
        <f>(C84/C90)</f>
        <v>0.34865617091365952</v>
      </c>
      <c r="E84" s="60"/>
      <c r="F84" s="38"/>
      <c r="G84" s="37"/>
    </row>
    <row r="85" spans="1:7" ht="12" customHeight="1" x14ac:dyDescent="0.25">
      <c r="A85" s="28"/>
      <c r="B85" s="74" t="s">
        <v>98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99</v>
      </c>
      <c r="C86" s="78">
        <f>G44</f>
        <v>760000</v>
      </c>
      <c r="D86" s="76">
        <f>(C86/C90)</f>
        <v>0.13053137433220749</v>
      </c>
      <c r="E86" s="60"/>
      <c r="F86" s="38"/>
      <c r="G86" s="37"/>
    </row>
    <row r="87" spans="1:7" ht="12" customHeight="1" x14ac:dyDescent="0.25">
      <c r="A87" s="28"/>
      <c r="B87" s="74" t="s">
        <v>53</v>
      </c>
      <c r="C87" s="78">
        <f>G58</f>
        <v>2492100</v>
      </c>
      <c r="D87" s="76">
        <f>(C87/C90)</f>
        <v>0.42802268154380829</v>
      </c>
      <c r="E87" s="60"/>
      <c r="F87" s="38"/>
      <c r="G87" s="37"/>
    </row>
    <row r="88" spans="1:7" ht="12" customHeight="1" x14ac:dyDescent="0.25">
      <c r="A88" s="28"/>
      <c r="B88" s="74" t="s">
        <v>100</v>
      </c>
      <c r="C88" s="79">
        <f>G65</f>
        <v>263000</v>
      </c>
      <c r="D88" s="76">
        <f>(C88/C90)</f>
        <v>4.5170725591277071E-2</v>
      </c>
      <c r="E88" s="61"/>
      <c r="F88" s="39"/>
      <c r="G88" s="37"/>
    </row>
    <row r="89" spans="1:7" ht="12" customHeight="1" x14ac:dyDescent="0.25">
      <c r="A89" s="28"/>
      <c r="B89" s="74" t="s">
        <v>101</v>
      </c>
      <c r="C89" s="79">
        <f>G68</f>
        <v>277255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102</v>
      </c>
      <c r="C90" s="80">
        <f>SUM(C84:C89)</f>
        <v>5822355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103</v>
      </c>
      <c r="D93" s="82"/>
      <c r="E93" s="82"/>
      <c r="F93" s="39"/>
      <c r="G93" s="37"/>
    </row>
    <row r="94" spans="1:7" ht="12" customHeight="1" x14ac:dyDescent="0.25">
      <c r="A94" s="28"/>
      <c r="B94" s="72" t="s">
        <v>104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105</v>
      </c>
      <c r="C95" s="84">
        <f>G69/C94</f>
        <v>4851.9624999999996</v>
      </c>
      <c r="D95" s="84">
        <f>(G69/D94)</f>
        <v>4158.8249999999998</v>
      </c>
      <c r="E95" s="84">
        <f>(G69/1300)</f>
        <v>4478.7346153846156</v>
      </c>
      <c r="F95" s="40"/>
      <c r="G95" s="41"/>
    </row>
    <row r="96" spans="1:7" ht="15.6" customHeight="1" x14ac:dyDescent="0.25">
      <c r="A96" s="28"/>
      <c r="B96" s="56" t="s">
        <v>106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1.9685039370078741" header="0" footer="0"/>
  <pageSetup paperSize="5" scale="1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2023-02-13T15:09:51Z</cp:lastPrinted>
  <dcterms:created xsi:type="dcterms:W3CDTF">2020-11-27T12:49:26Z</dcterms:created>
  <dcterms:modified xsi:type="dcterms:W3CDTF">2023-03-21T13:25:40Z</dcterms:modified>
  <cp:category/>
  <cp:contentStatus/>
</cp:coreProperties>
</file>