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lguinp\Documents\2023\AAFF\Fichas Técnicas\"/>
    </mc:Choice>
  </mc:AlternateContent>
  <bookViews>
    <workbookView xWindow="0" yWindow="0" windowWidth="28800" windowHeight="11535"/>
  </bookViews>
  <sheets>
    <sheet name="PAPA GUARDA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6" i="2" l="1"/>
  <c r="G53" i="2"/>
  <c r="G52" i="2"/>
  <c r="D95" i="2" l="1"/>
  <c r="C95" i="2" s="1"/>
  <c r="E95" i="2" l="1"/>
  <c r="G60" i="2"/>
  <c r="G59" i="2"/>
  <c r="G58" i="2"/>
  <c r="G55" i="2"/>
  <c r="G26" i="2"/>
  <c r="G25" i="2"/>
  <c r="C86" i="2"/>
  <c r="G66" i="2"/>
  <c r="C89" i="2" s="1"/>
  <c r="G57" i="2"/>
  <c r="G54" i="2"/>
  <c r="G51" i="2"/>
  <c r="G49" i="2"/>
  <c r="G48" i="2"/>
  <c r="G47" i="2"/>
  <c r="G45" i="2"/>
  <c r="G38" i="2"/>
  <c r="G37" i="2"/>
  <c r="G36" i="2"/>
  <c r="G24" i="2"/>
  <c r="G23" i="2"/>
  <c r="G22" i="2"/>
  <c r="G21" i="2"/>
  <c r="G12" i="2"/>
  <c r="G71" i="2" s="1"/>
  <c r="G27" i="2" l="1"/>
  <c r="G61" i="2"/>
  <c r="C88" i="2" s="1"/>
  <c r="G40" i="2"/>
  <c r="C87" i="2" s="1"/>
  <c r="G68" i="2" l="1"/>
  <c r="G69" i="2" s="1"/>
  <c r="G70" i="2" s="1"/>
  <c r="C85" i="2"/>
  <c r="C90" i="2" l="1"/>
  <c r="C91" i="2" s="1"/>
  <c r="D88" i="2" s="1"/>
  <c r="E96" i="2"/>
  <c r="D96" i="2"/>
  <c r="C96" i="2"/>
  <c r="G72" i="2"/>
  <c r="D90" i="2" l="1"/>
  <c r="D89" i="2"/>
  <c r="D87" i="2"/>
  <c r="D85" i="2"/>
  <c r="D91" i="2" l="1"/>
</calcChain>
</file>

<file path=xl/sharedStrings.xml><?xml version="1.0" encoding="utf-8"?>
<sst xmlns="http://schemas.openxmlformats.org/spreadsheetml/2006/main" count="164" uniqueCount="111">
  <si>
    <t>RUBRO O CULTIVO</t>
  </si>
  <si>
    <t>RENDIMIENTO (qqm/Há.)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</si>
  <si>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</si>
  <si>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</si>
  <si>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</si>
  <si>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</si>
  <si>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</si>
  <si>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</si>
  <si>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</si>
  <si>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</si>
  <si>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</si>
  <si>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</si>
  <si>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</si>
  <si>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</si>
  <si>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</si>
  <si>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</si>
  <si>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</si>
  <si>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</si>
  <si>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</si>
  <si>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</si>
  <si>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</si>
  <si>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</si>
  <si>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</si>
  <si>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</si>
  <si>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</si>
  <si>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</si>
  <si>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</si>
  <si>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</si>
  <si>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</si>
  <si>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</si>
  <si>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Siembra y Fertilización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</si>
  <si>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</si>
  <si>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</si>
  <si>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</si>
  <si>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</si>
  <si>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</si>
  <si>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</si>
  <si>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</si>
  <si>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</si>
  <si>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</si>
  <si>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</si>
  <si>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</si>
  <si>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Lt.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</si>
  <si>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</si>
  <si>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</si>
  <si>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</si>
  <si>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</si>
  <si>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</si>
  <si>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</si>
  <si>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</si>
  <si>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</si>
  <si>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</si>
  <si>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</si>
  <si>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</si>
  <si>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</si>
  <si>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</si>
  <si>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</si>
  <si>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</si>
  <si>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</si>
  <si>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</si>
  <si>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</si>
  <si>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</si>
  <si>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</si>
  <si>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</si>
  <si>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</si>
  <si>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</si>
  <si>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</si>
  <si>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</si>
  <si>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</si>
  <si>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JA</t>
  </si>
  <si>
    <t>Subtotal otros</t>
  </si>
  <si>
    <t>LOS LAGOS</t>
  </si>
  <si>
    <t>MERCADO INTERNO</t>
  </si>
  <si>
    <t>Desinfeccion semilla</t>
  </si>
  <si>
    <t>Siembra y aplicación de fertilizante</t>
  </si>
  <si>
    <t xml:space="preserve">Rastraje </t>
  </si>
  <si>
    <t>Ago-Sept-Oct</t>
  </si>
  <si>
    <t>Super fosfato triple</t>
  </si>
  <si>
    <t>Muriato de Potasio</t>
  </si>
  <si>
    <t>FUNGICIDAS</t>
  </si>
  <si>
    <t>MOXAM MZ</t>
  </si>
  <si>
    <t>PAPA GUARDA</t>
  </si>
  <si>
    <t>DESIREE</t>
  </si>
  <si>
    <t>Mezcla fertilizantes y otros</t>
  </si>
  <si>
    <t>Aplicación de biocidas</t>
  </si>
  <si>
    <t>Aporca, limpia y fertilizaciones</t>
  </si>
  <si>
    <t>Cosecha y recoleccion</t>
  </si>
  <si>
    <t>Sept-nov</t>
  </si>
  <si>
    <t>Nov-Dic</t>
  </si>
  <si>
    <t>Diciembre</t>
  </si>
  <si>
    <t>Mar-Abr</t>
  </si>
  <si>
    <t>RANGO 480</t>
  </si>
  <si>
    <t>Sept-Oct</t>
  </si>
  <si>
    <t>INFINITO</t>
  </si>
  <si>
    <t>Oct-Ene</t>
  </si>
  <si>
    <t>BRAVO</t>
  </si>
  <si>
    <t>ANAGRAN</t>
  </si>
  <si>
    <t>FRESIA</t>
  </si>
  <si>
    <t>Heladas-lluvias extemporáneas-sequia estival</t>
  </si>
  <si>
    <t>SENCOR 480</t>
  </si>
  <si>
    <t>Feb -Mar</t>
  </si>
  <si>
    <t>FARMON (desecante)</t>
  </si>
  <si>
    <t>REVUS TOP</t>
  </si>
  <si>
    <t>FORUM</t>
  </si>
  <si>
    <t>Oct-Feb</t>
  </si>
  <si>
    <t>MARZO 2023</t>
  </si>
  <si>
    <t>MAR-ABR 2023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</si>
  <si>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</si>
  <si>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</si>
  <si>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6. El  costo de la mano de obra incluye impuestos e  imposiciones, valor utilizado corresponde a valor promedio por JH pagada a forma de trato, dado que la mayor parte de los usuarios no cuentan con mano de obra contratada en forma permanente ni parcial.</t>
  </si>
  <si>
    <t>Nitram magnecio (CAN 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</si>
</sst>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135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5" fontId="1" fillId="2" borderId="16" xfId="0" applyNumberFormat="1" applyFont="1" applyFill="1" applyBorder="1" applyAlignment="1">
      <alignment vertical="center"/>
    </xf>
    <xf numFmtId="165" fontId="5" fillId="2" borderId="16" xfId="0" applyNumberFormat="1" applyFont="1" applyFill="1" applyBorder="1" applyAlignment="1">
      <alignment vertical="center"/>
    </xf>
    <xf numFmtId="49" fontId="1" fillId="5" borderId="18" xfId="0" applyNumberFormat="1" applyFont="1" applyFill="1" applyBorder="1" applyAlignment="1">
      <alignment vertical="center"/>
    </xf>
    <xf numFmtId="0" fontId="1" fillId="5" borderId="19" xfId="0" applyFont="1" applyFill="1" applyBorder="1" applyAlignment="1">
      <alignment vertical="center"/>
    </xf>
    <xf numFmtId="49" fontId="1" fillId="3" borderId="21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49" fontId="1" fillId="5" borderId="21" xfId="0" applyNumberFormat="1" applyFont="1" applyFill="1" applyBorder="1" applyAlignment="1">
      <alignment vertical="center"/>
    </xf>
    <xf numFmtId="165" fontId="1" fillId="5" borderId="22" xfId="0" applyNumberFormat="1" applyFont="1" applyFill="1" applyBorder="1" applyAlignment="1">
      <alignment vertical="center"/>
    </xf>
    <xf numFmtId="49" fontId="1" fillId="5" borderId="23" xfId="0" applyNumberFormat="1" applyFont="1" applyFill="1" applyBorder="1" applyAlignment="1">
      <alignment vertical="center"/>
    </xf>
    <xf numFmtId="165" fontId="1" fillId="6" borderId="25" xfId="0" applyNumberFormat="1" applyFont="1" applyFill="1" applyBorder="1" applyAlignment="1">
      <alignment vertical="center"/>
    </xf>
    <xf numFmtId="3" fontId="1" fillId="5" borderId="20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0" fillId="0" borderId="16" xfId="0" applyNumberFormat="1" applyFont="1" applyBorder="1" applyAlignment="1">
      <alignment vertical="center"/>
    </xf>
    <xf numFmtId="0" fontId="0" fillId="2" borderId="17" xfId="0" applyFont="1" applyFill="1" applyBorder="1" applyAlignment="1">
      <alignment vertical="center"/>
    </xf>
    <xf numFmtId="49" fontId="1" fillId="5" borderId="55" xfId="0" applyNumberFormat="1" applyFont="1" applyFill="1" applyBorder="1" applyAlignment="1">
      <alignment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vertical="center"/>
    </xf>
    <xf numFmtId="0" fontId="2" fillId="2" borderId="58" xfId="0" applyFont="1" applyFill="1" applyBorder="1" applyAlignment="1">
      <alignment vertical="center"/>
    </xf>
    <xf numFmtId="0" fontId="2" fillId="2" borderId="59" xfId="0" applyFont="1" applyFill="1" applyBorder="1" applyAlignment="1">
      <alignment vertical="center"/>
    </xf>
    <xf numFmtId="3" fontId="2" fillId="2" borderId="59" xfId="0" applyNumberFormat="1" applyFont="1" applyFill="1" applyBorder="1" applyAlignment="1">
      <alignment vertical="center"/>
    </xf>
    <xf numFmtId="49" fontId="1" fillId="3" borderId="42" xfId="0" applyNumberFormat="1" applyFont="1" applyFill="1" applyBorder="1" applyAlignment="1">
      <alignment horizontal="center" vertical="center"/>
    </xf>
    <xf numFmtId="49" fontId="1" fillId="3" borderId="42" xfId="0" applyNumberFormat="1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vertical="center"/>
    </xf>
    <xf numFmtId="0" fontId="2" fillId="2" borderId="42" xfId="0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60" xfId="0" applyFont="1" applyFill="1" applyBorder="1" applyAlignment="1">
      <alignment vertical="center"/>
    </xf>
    <xf numFmtId="3" fontId="2" fillId="2" borderId="60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49" fontId="2" fillId="2" borderId="16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0" fontId="2" fillId="2" borderId="16" xfId="0" applyFont="1" applyFill="1" applyBorder="1" applyAlignment="1">
      <alignment vertical="center"/>
    </xf>
    <xf numFmtId="0" fontId="2" fillId="7" borderId="16" xfId="0" applyFont="1" applyFill="1" applyBorder="1" applyAlignment="1">
      <alignment vertical="center"/>
    </xf>
    <xf numFmtId="49" fontId="5" fillId="8" borderId="52" xfId="0" applyNumberFormat="1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49" fontId="2" fillId="8" borderId="54" xfId="0" applyNumberFormat="1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3" fontId="5" fillId="2" borderId="45" xfId="0" applyNumberFormat="1" applyFont="1" applyFill="1" applyBorder="1" applyAlignment="1">
      <alignment vertical="center"/>
    </xf>
    <xf numFmtId="9" fontId="2" fillId="2" borderId="46" xfId="0" applyNumberFormat="1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9" fontId="2" fillId="2" borderId="27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166" fontId="5" fillId="2" borderId="6" xfId="0" applyNumberFormat="1" applyFont="1" applyFill="1" applyBorder="1" applyAlignment="1">
      <alignment vertical="center"/>
    </xf>
    <xf numFmtId="0" fontId="1" fillId="7" borderId="16" xfId="0" applyFont="1" applyFill="1" applyBorder="1" applyAlignment="1">
      <alignment vertical="center"/>
    </xf>
    <xf numFmtId="49" fontId="5" fillId="2" borderId="50" xfId="0" applyNumberFormat="1" applyFont="1" applyFill="1" applyBorder="1" applyAlignment="1">
      <alignment vertical="center"/>
    </xf>
    <xf numFmtId="166" fontId="5" fillId="2" borderId="43" xfId="0" applyNumberFormat="1" applyFont="1" applyFill="1" applyBorder="1" applyAlignment="1">
      <alignment vertical="center"/>
    </xf>
    <xf numFmtId="9" fontId="2" fillId="2" borderId="51" xfId="0" applyNumberFormat="1" applyFont="1" applyFill="1" applyBorder="1" applyAlignment="1">
      <alignment vertical="center"/>
    </xf>
    <xf numFmtId="166" fontId="5" fillId="8" borderId="53" xfId="0" applyNumberFormat="1" applyFont="1" applyFill="1" applyBorder="1" applyAlignment="1">
      <alignment vertical="center"/>
    </xf>
    <xf numFmtId="9" fontId="5" fillId="8" borderId="54" xfId="0" applyNumberFormat="1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49" fontId="5" fillId="8" borderId="39" xfId="0" applyNumberFormat="1" applyFont="1" applyFill="1" applyBorder="1" applyAlignment="1">
      <alignment vertical="center"/>
    </xf>
    <xf numFmtId="0" fontId="5" fillId="8" borderId="40" xfId="0" applyNumberFormat="1" applyFont="1" applyFill="1" applyBorder="1" applyAlignment="1">
      <alignment vertical="center"/>
    </xf>
    <xf numFmtId="3" fontId="5" fillId="8" borderId="40" xfId="0" applyNumberFormat="1" applyFont="1" applyFill="1" applyBorder="1" applyAlignment="1">
      <alignment vertical="center"/>
    </xf>
    <xf numFmtId="0" fontId="5" fillId="8" borderId="41" xfId="0" applyNumberFormat="1" applyFont="1" applyFill="1" applyBorder="1" applyAlignment="1">
      <alignment vertical="center"/>
    </xf>
    <xf numFmtId="0" fontId="5" fillId="7" borderId="16" xfId="0" applyFont="1" applyFill="1" applyBorder="1" applyAlignment="1">
      <alignment vertical="center"/>
    </xf>
    <xf numFmtId="49" fontId="5" fillId="8" borderId="28" xfId="0" applyNumberFormat="1" applyFont="1" applyFill="1" applyBorder="1" applyAlignment="1">
      <alignment vertical="center"/>
    </xf>
    <xf numFmtId="166" fontId="5" fillId="8" borderId="29" xfId="0" applyNumberFormat="1" applyFont="1" applyFill="1" applyBorder="1" applyAlignment="1">
      <alignment vertical="center"/>
    </xf>
    <xf numFmtId="166" fontId="5" fillId="8" borderId="30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167" fontId="2" fillId="2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horizontal="right"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horizontal="center" vertical="center" wrapText="1"/>
    </xf>
    <xf numFmtId="0" fontId="2" fillId="2" borderId="42" xfId="0" applyNumberFormat="1" applyFont="1" applyFill="1" applyBorder="1" applyAlignment="1">
      <alignment vertical="center" wrapText="1"/>
    </xf>
    <xf numFmtId="3" fontId="2" fillId="2" borderId="42" xfId="0" applyNumberFormat="1" applyFont="1" applyFill="1" applyBorder="1" applyAlignment="1">
      <alignment horizontal="right" vertical="center" wrapText="1"/>
    </xf>
    <xf numFmtId="3" fontId="3" fillId="3" borderId="42" xfId="0" applyNumberFormat="1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horizontal="left" vertical="center" wrapText="1"/>
    </xf>
    <xf numFmtId="0" fontId="5" fillId="2" borderId="42" xfId="0" applyFont="1" applyFill="1" applyBorder="1" applyAlignment="1">
      <alignment horizontal="left" vertical="center" wrapText="1"/>
    </xf>
    <xf numFmtId="49" fontId="2" fillId="2" borderId="42" xfId="0" applyNumberFormat="1" applyFont="1" applyFill="1" applyBorder="1" applyAlignment="1">
      <alignment vertical="center"/>
    </xf>
    <xf numFmtId="49" fontId="2" fillId="2" borderId="42" xfId="0" applyNumberFormat="1" applyFont="1" applyFill="1" applyBorder="1" applyAlignment="1">
      <alignment horizontal="center" vertical="center"/>
    </xf>
    <xf numFmtId="0" fontId="2" fillId="2" borderId="42" xfId="0" applyNumberFormat="1" applyFont="1" applyFill="1" applyBorder="1" applyAlignment="1">
      <alignment vertical="center"/>
    </xf>
    <xf numFmtId="3" fontId="2" fillId="2" borderId="42" xfId="0" applyNumberFormat="1" applyFont="1" applyFill="1" applyBorder="1" applyAlignment="1">
      <alignment vertical="center"/>
    </xf>
    <xf numFmtId="49" fontId="5" fillId="2" borderId="42" xfId="0" applyNumberFormat="1" applyFont="1" applyFill="1" applyBorder="1" applyAlignment="1">
      <alignment vertical="center"/>
    </xf>
    <xf numFmtId="0" fontId="2" fillId="0" borderId="42" xfId="0" applyFont="1" applyBorder="1" applyAlignment="1">
      <alignment vertical="center"/>
    </xf>
    <xf numFmtId="164" fontId="2" fillId="2" borderId="42" xfId="0" applyNumberFormat="1" applyFont="1" applyFill="1" applyBorder="1" applyAlignment="1">
      <alignment vertical="center"/>
    </xf>
    <xf numFmtId="49" fontId="5" fillId="2" borderId="31" xfId="0" applyNumberFormat="1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165" fontId="1" fillId="2" borderId="33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4" fontId="2" fillId="2" borderId="6" xfId="0" applyNumberFormat="1" applyFont="1" applyFill="1" applyBorder="1" applyAlignment="1">
      <alignment horizontal="center" vertical="center"/>
    </xf>
    <xf numFmtId="49" fontId="8" fillId="9" borderId="47" xfId="0" applyNumberFormat="1" applyFont="1" applyFill="1" applyBorder="1" applyAlignment="1">
      <alignment horizontal="center" vertical="center"/>
    </xf>
    <xf numFmtId="49" fontId="8" fillId="9" borderId="48" xfId="0" applyNumberFormat="1" applyFont="1" applyFill="1" applyBorder="1" applyAlignment="1">
      <alignment horizontal="center" vertical="center"/>
    </xf>
    <xf numFmtId="49" fontId="8" fillId="9" borderId="49" xfId="0" applyNumberFormat="1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49" fontId="2" fillId="2" borderId="34" xfId="0" applyNumberFormat="1" applyFont="1" applyFill="1" applyBorder="1" applyAlignment="1">
      <alignment horizontal="left" vertical="center" wrapText="1"/>
    </xf>
    <xf numFmtId="49" fontId="2" fillId="2" borderId="16" xfId="0" applyNumberFormat="1" applyFont="1" applyFill="1" applyBorder="1" applyAlignment="1">
      <alignment horizontal="left" vertical="center" wrapText="1"/>
    </xf>
    <xf numFmtId="49" fontId="2" fillId="2" borderId="35" xfId="0" applyNumberFormat="1" applyFont="1" applyFill="1" applyBorder="1" applyAlignment="1">
      <alignment horizontal="left" vertical="center" wrapText="1"/>
    </xf>
    <xf numFmtId="49" fontId="2" fillId="2" borderId="36" xfId="0" applyNumberFormat="1" applyFont="1" applyFill="1" applyBorder="1" applyAlignment="1">
      <alignment horizontal="left" vertical="center" wrapText="1"/>
    </xf>
    <xf numFmtId="49" fontId="2" fillId="2" borderId="37" xfId="0" applyNumberFormat="1" applyFont="1" applyFill="1" applyBorder="1" applyAlignment="1">
      <alignment horizontal="left" vertical="center" wrapText="1"/>
    </xf>
    <xf numFmtId="49" fontId="2" fillId="2" borderId="38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546100</xdr:colOff>
      <xdr:row>7</xdr:row>
      <xdr:rowOff>70184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1150" y="190500"/>
          <a:ext cx="58229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7"/>
  <sheetViews>
    <sheetView tabSelected="1" topLeftCell="A22" workbookViewId="0">
      <selection activeCell="B48" sqref="B48"/>
    </sheetView>
  </sheetViews>
  <sheetFormatPr baseColWidth="10" defaultColWidth="10.85546875" defaultRowHeight="11.25" customHeight="1" x14ac:dyDescent="0.25"/>
  <cols>
    <col min="1" max="1" width="4.42578125" style="20" customWidth="1"/>
    <col min="2" max="2" width="20.5703125" style="20" customWidth="1"/>
    <col min="3" max="3" width="19.42578125" style="20" customWidth="1"/>
    <col min="4" max="4" width="9.42578125" style="20" customWidth="1"/>
    <col min="5" max="5" width="14.42578125" style="20" customWidth="1"/>
    <col min="6" max="6" width="11" style="20" customWidth="1"/>
    <col min="7" max="7" width="14.5703125" style="20" customWidth="1"/>
    <col min="8" max="255" width="10.85546875" style="20" customWidth="1"/>
    <col min="256" max="16384" width="10.85546875" style="21"/>
  </cols>
  <sheetData>
    <row r="1" spans="1:7" ht="15" customHeight="1" x14ac:dyDescent="0.25">
      <c r="A1" s="19"/>
      <c r="B1" s="19"/>
      <c r="C1" s="19"/>
      <c r="D1" s="19"/>
      <c r="E1" s="19"/>
      <c r="F1" s="19"/>
      <c r="G1" s="19"/>
    </row>
    <row r="2" spans="1:7" ht="15" customHeight="1" x14ac:dyDescent="0.25">
      <c r="A2" s="19"/>
      <c r="B2" s="19"/>
      <c r="C2" s="19"/>
      <c r="D2" s="19"/>
      <c r="E2" s="19"/>
      <c r="F2" s="19"/>
      <c r="G2" s="19"/>
    </row>
    <row r="3" spans="1:7" ht="15" customHeight="1" x14ac:dyDescent="0.25">
      <c r="A3" s="19"/>
      <c r="B3" s="19"/>
      <c r="C3" s="19"/>
      <c r="D3" s="19"/>
      <c r="E3" s="19"/>
      <c r="F3" s="19"/>
      <c r="G3" s="19"/>
    </row>
    <row r="4" spans="1:7" ht="15" customHeight="1" x14ac:dyDescent="0.25">
      <c r="A4" s="19"/>
      <c r="B4" s="19"/>
      <c r="C4" s="19"/>
      <c r="D4" s="19"/>
      <c r="E4" s="19"/>
      <c r="F4" s="19"/>
      <c r="G4" s="19"/>
    </row>
    <row r="5" spans="1:7" ht="15" customHeight="1" x14ac:dyDescent="0.25">
      <c r="A5" s="19"/>
      <c r="B5" s="19"/>
      <c r="C5" s="19"/>
      <c r="D5" s="19"/>
      <c r="E5" s="19"/>
      <c r="F5" s="19"/>
      <c r="G5" s="19"/>
    </row>
    <row r="6" spans="1:7" ht="15" customHeight="1" x14ac:dyDescent="0.25">
      <c r="A6" s="19"/>
      <c r="B6" s="19"/>
      <c r="C6" s="19"/>
      <c r="D6" s="19"/>
      <c r="E6" s="19"/>
      <c r="F6" s="19"/>
      <c r="G6" s="19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15" customHeight="1" x14ac:dyDescent="0.25">
      <c r="A8" s="19"/>
      <c r="B8" s="22"/>
      <c r="C8" s="23"/>
      <c r="D8" s="19"/>
      <c r="E8" s="23"/>
      <c r="F8" s="23"/>
      <c r="G8" s="23"/>
    </row>
    <row r="9" spans="1:7" ht="12" customHeight="1" x14ac:dyDescent="0.25">
      <c r="A9" s="24"/>
      <c r="B9" s="1" t="s">
        <v>0</v>
      </c>
      <c r="C9" s="116" t="s">
        <v>81</v>
      </c>
      <c r="D9" s="26"/>
      <c r="E9" s="123" t="s">
        <v>1</v>
      </c>
      <c r="F9" s="124"/>
      <c r="G9" s="27">
        <v>350</v>
      </c>
    </row>
    <row r="10" spans="1:7" ht="38.25" customHeight="1" x14ac:dyDescent="0.25">
      <c r="A10" s="24"/>
      <c r="B10" s="87" t="s">
        <v>2</v>
      </c>
      <c r="C10" s="88" t="s">
        <v>82</v>
      </c>
      <c r="D10" s="26"/>
      <c r="E10" s="125" t="s">
        <v>3</v>
      </c>
      <c r="F10" s="126"/>
      <c r="G10" s="25" t="s">
        <v>105</v>
      </c>
    </row>
    <row r="11" spans="1:7" ht="18" customHeight="1" x14ac:dyDescent="0.25">
      <c r="A11" s="24"/>
      <c r="B11" s="87" t="s">
        <v>4</v>
      </c>
      <c r="C11" s="116" t="s">
        <v>5</v>
      </c>
      <c r="D11" s="26"/>
      <c r="E11" s="125" t="s">
        <v>6</v>
      </c>
      <c r="F11" s="126"/>
      <c r="G11" s="89">
        <v>30000</v>
      </c>
    </row>
    <row r="12" spans="1:7" ht="11.25" customHeight="1" x14ac:dyDescent="0.25">
      <c r="A12" s="24"/>
      <c r="B12" s="87" t="s">
        <v>7</v>
      </c>
      <c r="C12" s="88" t="s">
        <v>71</v>
      </c>
      <c r="D12" s="26"/>
      <c r="E12" s="90" t="s">
        <v>8</v>
      </c>
      <c r="F12" s="91"/>
      <c r="G12" s="92">
        <f>(G9*G11)</f>
        <v>10500000</v>
      </c>
    </row>
    <row r="13" spans="1:7" ht="24" x14ac:dyDescent="0.25">
      <c r="A13" s="24"/>
      <c r="B13" s="87" t="s">
        <v>9</v>
      </c>
      <c r="C13" s="116" t="s">
        <v>97</v>
      </c>
      <c r="D13" s="26"/>
      <c r="E13" s="125" t="s">
        <v>10</v>
      </c>
      <c r="F13" s="126"/>
      <c r="G13" s="88" t="s">
        <v>72</v>
      </c>
    </row>
    <row r="14" spans="1:7" ht="13.5" customHeight="1" x14ac:dyDescent="0.25">
      <c r="A14" s="24"/>
      <c r="B14" s="87" t="s">
        <v>11</v>
      </c>
      <c r="C14" s="116" t="s">
        <v>97</v>
      </c>
      <c r="D14" s="26"/>
      <c r="E14" s="125" t="s">
        <v>12</v>
      </c>
      <c r="F14" s="126"/>
      <c r="G14" s="88" t="s">
        <v>106</v>
      </c>
    </row>
    <row r="15" spans="1:7" ht="36" x14ac:dyDescent="0.25">
      <c r="A15" s="24"/>
      <c r="B15" s="87" t="s">
        <v>13</v>
      </c>
      <c r="C15" s="117">
        <v>44989</v>
      </c>
      <c r="D15" s="26"/>
      <c r="E15" s="127" t="s">
        <v>14</v>
      </c>
      <c r="F15" s="128"/>
      <c r="G15" s="88" t="s">
        <v>98</v>
      </c>
    </row>
    <row r="16" spans="1:7" ht="12" customHeight="1" x14ac:dyDescent="0.25">
      <c r="A16" s="19"/>
      <c r="B16" s="28"/>
      <c r="C16" s="29"/>
      <c r="D16" s="4"/>
      <c r="E16" s="30"/>
      <c r="F16" s="30"/>
      <c r="G16" s="31"/>
    </row>
    <row r="17" spans="1:7" ht="12" customHeight="1" x14ac:dyDescent="0.25">
      <c r="A17" s="32"/>
      <c r="B17" s="121" t="s">
        <v>15</v>
      </c>
      <c r="C17" s="122"/>
      <c r="D17" s="122"/>
      <c r="E17" s="122"/>
      <c r="F17" s="122"/>
      <c r="G17" s="122"/>
    </row>
    <row r="18" spans="1:7" ht="12" customHeight="1" x14ac:dyDescent="0.25">
      <c r="A18" s="19"/>
      <c r="B18" s="33"/>
      <c r="C18" s="34"/>
      <c r="D18" s="34"/>
      <c r="E18" s="34"/>
      <c r="F18" s="35"/>
      <c r="G18" s="35"/>
    </row>
    <row r="19" spans="1:7" ht="12" customHeight="1" x14ac:dyDescent="0.25">
      <c r="A19" s="24"/>
      <c r="B19" s="2" t="s">
        <v>16</v>
      </c>
      <c r="C19" s="3"/>
      <c r="D19" s="4"/>
      <c r="E19" s="4"/>
      <c r="F19" s="4"/>
      <c r="G19" s="4"/>
    </row>
    <row r="20" spans="1:7" ht="24" customHeight="1" x14ac:dyDescent="0.25">
      <c r="A20" s="32"/>
      <c r="B20" s="5" t="s">
        <v>17</v>
      </c>
      <c r="C20" s="5" t="s">
        <v>18</v>
      </c>
      <c r="D20" s="5" t="s">
        <v>19</v>
      </c>
      <c r="E20" s="5" t="s">
        <v>20</v>
      </c>
      <c r="F20" s="5" t="s">
        <v>21</v>
      </c>
      <c r="G20" s="5" t="s">
        <v>22</v>
      </c>
    </row>
    <row r="21" spans="1:7" ht="12.75" customHeight="1" x14ac:dyDescent="0.25">
      <c r="A21" s="32"/>
      <c r="B21" s="93" t="s">
        <v>73</v>
      </c>
      <c r="C21" s="88" t="s">
        <v>23</v>
      </c>
      <c r="D21" s="94">
        <v>0.2</v>
      </c>
      <c r="E21" s="88" t="s">
        <v>87</v>
      </c>
      <c r="F21" s="92">
        <v>20000</v>
      </c>
      <c r="G21" s="92">
        <f t="shared" ref="G21:G26" si="0">(D21*F21)</f>
        <v>4000</v>
      </c>
    </row>
    <row r="22" spans="1:7" ht="25.5" customHeight="1" x14ac:dyDescent="0.25">
      <c r="A22" s="32"/>
      <c r="B22" s="93" t="s">
        <v>74</v>
      </c>
      <c r="C22" s="88" t="s">
        <v>23</v>
      </c>
      <c r="D22" s="94">
        <v>7.5</v>
      </c>
      <c r="E22" s="88" t="s">
        <v>87</v>
      </c>
      <c r="F22" s="92">
        <v>20000</v>
      </c>
      <c r="G22" s="92">
        <f t="shared" si="0"/>
        <v>150000</v>
      </c>
    </row>
    <row r="23" spans="1:7" ht="24" x14ac:dyDescent="0.25">
      <c r="A23" s="32"/>
      <c r="B23" s="93" t="s">
        <v>83</v>
      </c>
      <c r="C23" s="88" t="s">
        <v>23</v>
      </c>
      <c r="D23" s="94">
        <v>2</v>
      </c>
      <c r="E23" s="88" t="s">
        <v>87</v>
      </c>
      <c r="F23" s="92">
        <v>20000</v>
      </c>
      <c r="G23" s="92">
        <f t="shared" si="0"/>
        <v>40000</v>
      </c>
    </row>
    <row r="24" spans="1:7" ht="12.75" customHeight="1" x14ac:dyDescent="0.25">
      <c r="A24" s="32"/>
      <c r="B24" s="93" t="s">
        <v>84</v>
      </c>
      <c r="C24" s="88" t="s">
        <v>23</v>
      </c>
      <c r="D24" s="94">
        <v>3</v>
      </c>
      <c r="E24" s="88" t="s">
        <v>88</v>
      </c>
      <c r="F24" s="92">
        <v>20000</v>
      </c>
      <c r="G24" s="92">
        <f t="shared" si="0"/>
        <v>60000</v>
      </c>
    </row>
    <row r="25" spans="1:7" ht="24" x14ac:dyDescent="0.25">
      <c r="A25" s="32"/>
      <c r="B25" s="93" t="s">
        <v>85</v>
      </c>
      <c r="C25" s="88" t="s">
        <v>23</v>
      </c>
      <c r="D25" s="94">
        <v>5.5</v>
      </c>
      <c r="E25" s="88" t="s">
        <v>89</v>
      </c>
      <c r="F25" s="92">
        <v>20000</v>
      </c>
      <c r="G25" s="92">
        <f t="shared" si="0"/>
        <v>110000</v>
      </c>
    </row>
    <row r="26" spans="1:7" ht="12.75" customHeight="1" x14ac:dyDescent="0.25">
      <c r="A26" s="32"/>
      <c r="B26" s="93" t="s">
        <v>86</v>
      </c>
      <c r="C26" s="88" t="s">
        <v>23</v>
      </c>
      <c r="D26" s="94">
        <v>58</v>
      </c>
      <c r="E26" s="88" t="s">
        <v>90</v>
      </c>
      <c r="F26" s="92">
        <v>20000</v>
      </c>
      <c r="G26" s="92">
        <f t="shared" si="0"/>
        <v>1160000</v>
      </c>
    </row>
    <row r="27" spans="1:7" ht="12.75" customHeight="1" x14ac:dyDescent="0.25">
      <c r="A27" s="32"/>
      <c r="B27" s="95" t="s">
        <v>24</v>
      </c>
      <c r="C27" s="96"/>
      <c r="D27" s="96"/>
      <c r="E27" s="96"/>
      <c r="F27" s="97"/>
      <c r="G27" s="98">
        <f>SUM(G21:G26)</f>
        <v>1524000</v>
      </c>
    </row>
    <row r="28" spans="1:7" ht="12" customHeight="1" x14ac:dyDescent="0.25">
      <c r="A28" s="19"/>
      <c r="B28" s="33"/>
      <c r="C28" s="35"/>
      <c r="D28" s="35"/>
      <c r="E28" s="35"/>
      <c r="F28" s="36"/>
      <c r="G28" s="36"/>
    </row>
    <row r="29" spans="1:7" ht="12" customHeight="1" x14ac:dyDescent="0.25">
      <c r="A29" s="24"/>
      <c r="B29" s="39" t="s">
        <v>25</v>
      </c>
      <c r="C29" s="40"/>
      <c r="D29" s="41"/>
      <c r="E29" s="41"/>
      <c r="F29" s="42"/>
      <c r="G29" s="42"/>
    </row>
    <row r="30" spans="1:7" ht="24" customHeight="1" x14ac:dyDescent="0.25">
      <c r="A30" s="38"/>
      <c r="B30" s="46" t="s">
        <v>17</v>
      </c>
      <c r="C30" s="47" t="s">
        <v>18</v>
      </c>
      <c r="D30" s="47" t="s">
        <v>19</v>
      </c>
      <c r="E30" s="46" t="s">
        <v>20</v>
      </c>
      <c r="F30" s="47" t="s">
        <v>21</v>
      </c>
      <c r="G30" s="46" t="s">
        <v>22</v>
      </c>
    </row>
    <row r="31" spans="1:7" ht="12" customHeight="1" x14ac:dyDescent="0.25">
      <c r="A31" s="38"/>
      <c r="B31" s="48"/>
      <c r="C31" s="49" t="s">
        <v>69</v>
      </c>
      <c r="D31" s="49"/>
      <c r="E31" s="49"/>
      <c r="F31" s="48"/>
      <c r="G31" s="48"/>
    </row>
    <row r="32" spans="1:7" ht="12" customHeight="1" x14ac:dyDescent="0.25">
      <c r="A32" s="38"/>
      <c r="B32" s="50" t="s">
        <v>26</v>
      </c>
      <c r="C32" s="51"/>
      <c r="D32" s="51"/>
      <c r="E32" s="51"/>
      <c r="F32" s="52"/>
      <c r="G32" s="52"/>
    </row>
    <row r="33" spans="1:11" ht="12" customHeight="1" x14ac:dyDescent="0.25">
      <c r="A33" s="19"/>
      <c r="B33" s="43"/>
      <c r="C33" s="44"/>
      <c r="D33" s="44"/>
      <c r="E33" s="44"/>
      <c r="F33" s="45"/>
      <c r="G33" s="45"/>
    </row>
    <row r="34" spans="1:11" ht="12" customHeight="1" x14ac:dyDescent="0.25">
      <c r="A34" s="24"/>
      <c r="B34" s="39" t="s">
        <v>27</v>
      </c>
      <c r="C34" s="40"/>
      <c r="D34" s="41"/>
      <c r="E34" s="41"/>
      <c r="F34" s="42"/>
      <c r="G34" s="42"/>
    </row>
    <row r="35" spans="1:11" ht="24" customHeight="1" x14ac:dyDescent="0.25">
      <c r="A35" s="38"/>
      <c r="B35" s="46" t="s">
        <v>17</v>
      </c>
      <c r="C35" s="46" t="s">
        <v>18</v>
      </c>
      <c r="D35" s="46" t="s">
        <v>19</v>
      </c>
      <c r="E35" s="46" t="s">
        <v>20</v>
      </c>
      <c r="F35" s="47" t="s">
        <v>21</v>
      </c>
      <c r="G35" s="46" t="s">
        <v>22</v>
      </c>
    </row>
    <row r="36" spans="1:11" ht="12.75" customHeight="1" x14ac:dyDescent="0.25">
      <c r="A36" s="38"/>
      <c r="B36" s="99" t="s">
        <v>29</v>
      </c>
      <c r="C36" s="100" t="s">
        <v>28</v>
      </c>
      <c r="D36" s="101">
        <v>0.31</v>
      </c>
      <c r="E36" s="100" t="s">
        <v>76</v>
      </c>
      <c r="F36" s="102">
        <v>160000</v>
      </c>
      <c r="G36" s="102">
        <f t="shared" ref="G36:G38" si="1">(D36*F36)</f>
        <v>49600</v>
      </c>
    </row>
    <row r="37" spans="1:11" ht="12.75" customHeight="1" x14ac:dyDescent="0.25">
      <c r="A37" s="38"/>
      <c r="B37" s="99" t="s">
        <v>75</v>
      </c>
      <c r="C37" s="100" t="s">
        <v>28</v>
      </c>
      <c r="D37" s="101">
        <v>0.38</v>
      </c>
      <c r="E37" s="100" t="s">
        <v>76</v>
      </c>
      <c r="F37" s="102">
        <v>144000</v>
      </c>
      <c r="G37" s="102">
        <f t="shared" si="1"/>
        <v>54720</v>
      </c>
    </row>
    <row r="38" spans="1:11" ht="12.75" customHeight="1" x14ac:dyDescent="0.25">
      <c r="A38" s="38"/>
      <c r="B38" s="99" t="s">
        <v>30</v>
      </c>
      <c r="C38" s="100" t="s">
        <v>28</v>
      </c>
      <c r="D38" s="101">
        <v>0.19</v>
      </c>
      <c r="E38" s="100" t="s">
        <v>76</v>
      </c>
      <c r="F38" s="102">
        <v>160000</v>
      </c>
      <c r="G38" s="102">
        <f t="shared" si="1"/>
        <v>30400</v>
      </c>
    </row>
    <row r="39" spans="1:11" ht="12.75" customHeight="1" x14ac:dyDescent="0.25">
      <c r="A39" s="38"/>
      <c r="B39" s="99"/>
      <c r="C39" s="100"/>
      <c r="D39" s="101"/>
      <c r="E39" s="100"/>
      <c r="F39" s="102"/>
      <c r="G39" s="102"/>
    </row>
    <row r="40" spans="1:11" ht="12.75" customHeight="1" x14ac:dyDescent="0.25">
      <c r="A40" s="38"/>
      <c r="B40" s="50" t="s">
        <v>31</v>
      </c>
      <c r="C40" s="51"/>
      <c r="D40" s="51"/>
      <c r="E40" s="51"/>
      <c r="F40" s="52"/>
      <c r="G40" s="103">
        <f>SUM(G36:G39)</f>
        <v>134720</v>
      </c>
    </row>
    <row r="41" spans="1:11" ht="12" customHeight="1" x14ac:dyDescent="0.25">
      <c r="A41" s="19"/>
      <c r="B41" s="43"/>
      <c r="C41" s="44"/>
      <c r="D41" s="44"/>
      <c r="E41" s="44"/>
      <c r="F41" s="45"/>
      <c r="G41" s="45"/>
    </row>
    <row r="42" spans="1:11" ht="12" customHeight="1" x14ac:dyDescent="0.25">
      <c r="A42" s="24"/>
      <c r="B42" s="39" t="s">
        <v>32</v>
      </c>
      <c r="C42" s="40"/>
      <c r="D42" s="41"/>
      <c r="E42" s="41"/>
      <c r="F42" s="42"/>
      <c r="G42" s="42"/>
    </row>
    <row r="43" spans="1:11" ht="24" customHeight="1" x14ac:dyDescent="0.25">
      <c r="A43" s="38"/>
      <c r="B43" s="47" t="s">
        <v>33</v>
      </c>
      <c r="C43" s="47" t="s">
        <v>34</v>
      </c>
      <c r="D43" s="47" t="s">
        <v>35</v>
      </c>
      <c r="E43" s="47" t="s">
        <v>20</v>
      </c>
      <c r="F43" s="47" t="s">
        <v>21</v>
      </c>
      <c r="G43" s="47" t="s">
        <v>22</v>
      </c>
      <c r="K43" s="37"/>
    </row>
    <row r="44" spans="1:11" ht="12.75" customHeight="1" x14ac:dyDescent="0.25">
      <c r="A44" s="38"/>
      <c r="B44" s="104" t="s">
        <v>36</v>
      </c>
      <c r="C44" s="105"/>
      <c r="D44" s="105"/>
      <c r="E44" s="105"/>
      <c r="F44" s="105"/>
      <c r="G44" s="105"/>
      <c r="K44" s="37"/>
    </row>
    <row r="45" spans="1:11" ht="12.75" customHeight="1" x14ac:dyDescent="0.25">
      <c r="A45" s="38"/>
      <c r="B45" s="106" t="s">
        <v>37</v>
      </c>
      <c r="C45" s="107" t="s">
        <v>40</v>
      </c>
      <c r="D45" s="108">
        <v>2000</v>
      </c>
      <c r="E45" s="107" t="s">
        <v>87</v>
      </c>
      <c r="F45" s="109">
        <v>900</v>
      </c>
      <c r="G45" s="109">
        <f>(D45*F45)</f>
        <v>1800000</v>
      </c>
    </row>
    <row r="46" spans="1:11" ht="12.75" customHeight="1" x14ac:dyDescent="0.25">
      <c r="A46" s="38"/>
      <c r="B46" s="110" t="s">
        <v>38</v>
      </c>
      <c r="C46" s="49"/>
      <c r="D46" s="48"/>
      <c r="E46" s="49"/>
      <c r="F46" s="109"/>
      <c r="G46" s="109"/>
    </row>
    <row r="47" spans="1:11" ht="12.75" customHeight="1" x14ac:dyDescent="0.25">
      <c r="A47" s="38"/>
      <c r="B47" s="106" t="s">
        <v>110</v>
      </c>
      <c r="C47" s="107" t="s">
        <v>39</v>
      </c>
      <c r="D47" s="108">
        <v>650</v>
      </c>
      <c r="E47" s="107" t="s">
        <v>87</v>
      </c>
      <c r="F47" s="109">
        <v>1027</v>
      </c>
      <c r="G47" s="109">
        <f>(D47*F47)</f>
        <v>667550</v>
      </c>
    </row>
    <row r="48" spans="1:11" ht="12.75" customHeight="1" x14ac:dyDescent="0.25">
      <c r="A48" s="38"/>
      <c r="B48" s="106" t="s">
        <v>78</v>
      </c>
      <c r="C48" s="107" t="s">
        <v>40</v>
      </c>
      <c r="D48" s="108">
        <v>400</v>
      </c>
      <c r="E48" s="107" t="s">
        <v>87</v>
      </c>
      <c r="F48" s="109">
        <v>1002</v>
      </c>
      <c r="G48" s="109">
        <f>(D48*F48)</f>
        <v>400800</v>
      </c>
    </row>
    <row r="49" spans="1:7" ht="12.75" customHeight="1" x14ac:dyDescent="0.25">
      <c r="A49" s="38"/>
      <c r="B49" s="106" t="s">
        <v>77</v>
      </c>
      <c r="C49" s="107" t="s">
        <v>40</v>
      </c>
      <c r="D49" s="108">
        <v>1000</v>
      </c>
      <c r="E49" s="107" t="s">
        <v>87</v>
      </c>
      <c r="F49" s="109">
        <v>959</v>
      </c>
      <c r="G49" s="109">
        <f>(D49*F49)</f>
        <v>959000</v>
      </c>
    </row>
    <row r="50" spans="1:7" ht="12.75" customHeight="1" x14ac:dyDescent="0.25">
      <c r="A50" s="38"/>
      <c r="B50" s="110" t="s">
        <v>41</v>
      </c>
      <c r="C50" s="49"/>
      <c r="D50" s="48"/>
      <c r="E50" s="49"/>
      <c r="F50" s="109"/>
      <c r="G50" s="109"/>
    </row>
    <row r="51" spans="1:7" ht="12.75" customHeight="1" x14ac:dyDescent="0.25">
      <c r="A51" s="38"/>
      <c r="B51" s="106" t="s">
        <v>91</v>
      </c>
      <c r="C51" s="107" t="s">
        <v>42</v>
      </c>
      <c r="D51" s="108">
        <v>3</v>
      </c>
      <c r="E51" s="107" t="s">
        <v>92</v>
      </c>
      <c r="F51" s="109">
        <v>19760</v>
      </c>
      <c r="G51" s="109">
        <f t="shared" ref="G51:G60" si="2">(D51*F51)</f>
        <v>59280</v>
      </c>
    </row>
    <row r="52" spans="1:7" ht="12.75" customHeight="1" x14ac:dyDescent="0.25">
      <c r="A52" s="38"/>
      <c r="B52" s="106" t="s">
        <v>99</v>
      </c>
      <c r="C52" s="107" t="s">
        <v>42</v>
      </c>
      <c r="D52" s="108">
        <v>1.5</v>
      </c>
      <c r="E52" s="107" t="s">
        <v>92</v>
      </c>
      <c r="F52" s="109">
        <v>43297</v>
      </c>
      <c r="G52" s="109">
        <f t="shared" si="2"/>
        <v>64945.5</v>
      </c>
    </row>
    <row r="53" spans="1:7" ht="12.75" customHeight="1" x14ac:dyDescent="0.25">
      <c r="A53" s="38"/>
      <c r="B53" s="106" t="s">
        <v>101</v>
      </c>
      <c r="C53" s="107" t="s">
        <v>42</v>
      </c>
      <c r="D53" s="108">
        <v>3</v>
      </c>
      <c r="E53" s="107" t="s">
        <v>100</v>
      </c>
      <c r="F53" s="109">
        <v>15328</v>
      </c>
      <c r="G53" s="109">
        <f t="shared" si="2"/>
        <v>45984</v>
      </c>
    </row>
    <row r="54" spans="1:7" ht="12.75" customHeight="1" x14ac:dyDescent="0.25">
      <c r="A54" s="38"/>
      <c r="B54" s="110" t="s">
        <v>79</v>
      </c>
      <c r="C54" s="107"/>
      <c r="D54" s="108"/>
      <c r="E54" s="107"/>
      <c r="F54" s="109"/>
      <c r="G54" s="109">
        <f t="shared" si="2"/>
        <v>0</v>
      </c>
    </row>
    <row r="55" spans="1:7" ht="12.75" customHeight="1" x14ac:dyDescent="0.25">
      <c r="A55" s="38"/>
      <c r="B55" s="111" t="s">
        <v>93</v>
      </c>
      <c r="C55" s="49" t="s">
        <v>42</v>
      </c>
      <c r="D55" s="48">
        <v>5</v>
      </c>
      <c r="E55" s="49" t="s">
        <v>94</v>
      </c>
      <c r="F55" s="109">
        <v>183830</v>
      </c>
      <c r="G55" s="109">
        <f t="shared" si="2"/>
        <v>919150</v>
      </c>
    </row>
    <row r="56" spans="1:7" ht="12.75" customHeight="1" x14ac:dyDescent="0.25">
      <c r="A56" s="38"/>
      <c r="B56" s="111" t="s">
        <v>103</v>
      </c>
      <c r="C56" s="49" t="s">
        <v>42</v>
      </c>
      <c r="D56" s="48">
        <v>0.35</v>
      </c>
      <c r="E56" s="49" t="s">
        <v>104</v>
      </c>
      <c r="F56" s="109">
        <v>123425</v>
      </c>
      <c r="G56" s="109">
        <f t="shared" si="2"/>
        <v>43198.75</v>
      </c>
    </row>
    <row r="57" spans="1:7" ht="12.75" customHeight="1" x14ac:dyDescent="0.25">
      <c r="A57" s="38"/>
      <c r="B57" s="106" t="s">
        <v>80</v>
      </c>
      <c r="C57" s="107" t="s">
        <v>39</v>
      </c>
      <c r="D57" s="108">
        <v>2</v>
      </c>
      <c r="E57" s="49" t="s">
        <v>94</v>
      </c>
      <c r="F57" s="109">
        <v>23857</v>
      </c>
      <c r="G57" s="109">
        <f t="shared" si="2"/>
        <v>47714</v>
      </c>
    </row>
    <row r="58" spans="1:7" ht="12.75" customHeight="1" x14ac:dyDescent="0.25">
      <c r="A58" s="38"/>
      <c r="B58" s="106" t="s">
        <v>95</v>
      </c>
      <c r="C58" s="107" t="s">
        <v>42</v>
      </c>
      <c r="D58" s="108">
        <v>2</v>
      </c>
      <c r="E58" s="49" t="s">
        <v>94</v>
      </c>
      <c r="F58" s="109">
        <v>16850</v>
      </c>
      <c r="G58" s="109">
        <f t="shared" si="2"/>
        <v>33700</v>
      </c>
    </row>
    <row r="59" spans="1:7" ht="12.75" customHeight="1" x14ac:dyDescent="0.25">
      <c r="A59" s="38"/>
      <c r="B59" s="106" t="s">
        <v>96</v>
      </c>
      <c r="C59" s="107" t="s">
        <v>40</v>
      </c>
      <c r="D59" s="108">
        <v>4</v>
      </c>
      <c r="E59" s="49" t="s">
        <v>94</v>
      </c>
      <c r="F59" s="109">
        <v>22351</v>
      </c>
      <c r="G59" s="109">
        <f t="shared" si="2"/>
        <v>89404</v>
      </c>
    </row>
    <row r="60" spans="1:7" ht="13.5" customHeight="1" x14ac:dyDescent="0.25">
      <c r="A60" s="38"/>
      <c r="B60" s="106" t="s">
        <v>102</v>
      </c>
      <c r="C60" s="107" t="s">
        <v>42</v>
      </c>
      <c r="D60" s="108">
        <v>1</v>
      </c>
      <c r="E60" s="49" t="s">
        <v>94</v>
      </c>
      <c r="F60" s="109">
        <v>170740</v>
      </c>
      <c r="G60" s="109">
        <f t="shared" si="2"/>
        <v>170740</v>
      </c>
    </row>
    <row r="61" spans="1:7" ht="12" customHeight="1" x14ac:dyDescent="0.25">
      <c r="A61" s="19"/>
      <c r="B61" s="50" t="s">
        <v>43</v>
      </c>
      <c r="C61" s="51"/>
      <c r="D61" s="51"/>
      <c r="E61" s="51"/>
      <c r="F61" s="52"/>
      <c r="G61" s="103">
        <f>SUM(G44:G60)</f>
        <v>5301466.25</v>
      </c>
    </row>
    <row r="62" spans="1:7" ht="12" customHeight="1" x14ac:dyDescent="0.25">
      <c r="A62" s="24"/>
      <c r="B62" s="43"/>
      <c r="C62" s="44"/>
      <c r="D62" s="44"/>
      <c r="E62" s="53"/>
      <c r="F62" s="45"/>
      <c r="G62" s="45"/>
    </row>
    <row r="63" spans="1:7" ht="24" customHeight="1" x14ac:dyDescent="0.25">
      <c r="A63" s="38"/>
      <c r="B63" s="39" t="s">
        <v>44</v>
      </c>
      <c r="C63" s="40"/>
      <c r="D63" s="41"/>
      <c r="E63" s="41"/>
      <c r="F63" s="42"/>
      <c r="G63" s="42"/>
    </row>
    <row r="64" spans="1:7" ht="26.25" customHeight="1" x14ac:dyDescent="0.25">
      <c r="A64" s="38"/>
      <c r="B64" s="46" t="s">
        <v>45</v>
      </c>
      <c r="C64" s="47" t="s">
        <v>34</v>
      </c>
      <c r="D64" s="47" t="s">
        <v>35</v>
      </c>
      <c r="E64" s="46" t="s">
        <v>20</v>
      </c>
      <c r="F64" s="47" t="s">
        <v>21</v>
      </c>
      <c r="G64" s="46" t="s">
        <v>22</v>
      </c>
    </row>
    <row r="65" spans="1:7" ht="13.5" customHeight="1" x14ac:dyDescent="0.25">
      <c r="A65" s="38"/>
      <c r="B65" s="99"/>
      <c r="C65" s="107"/>
      <c r="D65" s="109"/>
      <c r="E65" s="100"/>
      <c r="F65" s="112"/>
      <c r="G65" s="109"/>
    </row>
    <row r="66" spans="1:7" ht="12" customHeight="1" x14ac:dyDescent="0.25">
      <c r="A66" s="19"/>
      <c r="B66" s="50" t="s">
        <v>70</v>
      </c>
      <c r="C66" s="51"/>
      <c r="D66" s="51"/>
      <c r="E66" s="51"/>
      <c r="F66" s="52"/>
      <c r="G66" s="103">
        <f>+G65</f>
        <v>0</v>
      </c>
    </row>
    <row r="67" spans="1:7" ht="12" customHeight="1" x14ac:dyDescent="0.25">
      <c r="A67" s="38"/>
      <c r="B67" s="54"/>
      <c r="C67" s="54"/>
      <c r="D67" s="54"/>
      <c r="E67" s="54"/>
      <c r="F67" s="55"/>
      <c r="G67" s="55"/>
    </row>
    <row r="68" spans="1:7" ht="12" customHeight="1" x14ac:dyDescent="0.25">
      <c r="A68" s="38"/>
      <c r="B68" s="10" t="s">
        <v>46</v>
      </c>
      <c r="C68" s="11"/>
      <c r="D68" s="11"/>
      <c r="E68" s="11"/>
      <c r="F68" s="11"/>
      <c r="G68" s="18">
        <f>G27+G40+G61+G66+G32</f>
        <v>6960186.25</v>
      </c>
    </row>
    <row r="69" spans="1:7" ht="12" customHeight="1" x14ac:dyDescent="0.25">
      <c r="A69" s="38"/>
      <c r="B69" s="12" t="s">
        <v>47</v>
      </c>
      <c r="C69" s="7"/>
      <c r="D69" s="7"/>
      <c r="E69" s="7"/>
      <c r="F69" s="7"/>
      <c r="G69" s="13">
        <f>G68*0.05</f>
        <v>348009.3125</v>
      </c>
    </row>
    <row r="70" spans="1:7" ht="12" customHeight="1" x14ac:dyDescent="0.25">
      <c r="A70" s="38"/>
      <c r="B70" s="14" t="s">
        <v>48</v>
      </c>
      <c r="C70" s="6"/>
      <c r="D70" s="6"/>
      <c r="E70" s="6"/>
      <c r="F70" s="6"/>
      <c r="G70" s="15">
        <f>G69+G68</f>
        <v>7308195.5625</v>
      </c>
    </row>
    <row r="71" spans="1:7" ht="12" customHeight="1" x14ac:dyDescent="0.25">
      <c r="A71" s="38"/>
      <c r="B71" s="12" t="s">
        <v>49</v>
      </c>
      <c r="C71" s="7"/>
      <c r="D71" s="7"/>
      <c r="E71" s="7"/>
      <c r="F71" s="7"/>
      <c r="G71" s="13">
        <f>G12</f>
        <v>10500000</v>
      </c>
    </row>
    <row r="72" spans="1:7" ht="12" customHeight="1" x14ac:dyDescent="0.25">
      <c r="A72" s="38"/>
      <c r="B72" s="16" t="s">
        <v>50</v>
      </c>
      <c r="C72" s="56"/>
      <c r="D72" s="56"/>
      <c r="E72" s="56"/>
      <c r="F72" s="56"/>
      <c r="G72" s="17">
        <f>G71-G70</f>
        <v>3191804.4375</v>
      </c>
    </row>
    <row r="73" spans="1:7" ht="12.75" customHeight="1" x14ac:dyDescent="0.25">
      <c r="A73" s="38"/>
      <c r="B73" s="57" t="s">
        <v>107</v>
      </c>
      <c r="C73" s="58"/>
      <c r="D73" s="58"/>
      <c r="E73" s="58"/>
      <c r="F73" s="58"/>
      <c r="G73" s="8"/>
    </row>
    <row r="74" spans="1:7" ht="12" customHeight="1" thickBot="1" x14ac:dyDescent="0.3">
      <c r="A74" s="38"/>
      <c r="B74" s="59"/>
      <c r="C74" s="58"/>
      <c r="D74" s="58"/>
      <c r="E74" s="58"/>
      <c r="F74" s="58"/>
      <c r="G74" s="8"/>
    </row>
    <row r="75" spans="1:7" ht="15" x14ac:dyDescent="0.25">
      <c r="A75" s="38"/>
      <c r="B75" s="113" t="s">
        <v>108</v>
      </c>
      <c r="C75" s="114"/>
      <c r="D75" s="114"/>
      <c r="E75" s="114"/>
      <c r="F75" s="114"/>
      <c r="G75" s="115"/>
    </row>
    <row r="76" spans="1:7" ht="15" x14ac:dyDescent="0.25">
      <c r="A76" s="38"/>
      <c r="B76" s="129" t="s">
        <v>51</v>
      </c>
      <c r="C76" s="130"/>
      <c r="D76" s="130"/>
      <c r="E76" s="130"/>
      <c r="F76" s="130"/>
      <c r="G76" s="131"/>
    </row>
    <row r="77" spans="1:7" ht="15" x14ac:dyDescent="0.25">
      <c r="A77" s="38"/>
      <c r="B77" s="129" t="s">
        <v>52</v>
      </c>
      <c r="C77" s="130"/>
      <c r="D77" s="130"/>
      <c r="E77" s="130"/>
      <c r="F77" s="130"/>
      <c r="G77" s="131"/>
    </row>
    <row r="78" spans="1:7" ht="25.5" customHeight="1" x14ac:dyDescent="0.25">
      <c r="A78" s="38"/>
      <c r="B78" s="129" t="s">
        <v>53</v>
      </c>
      <c r="C78" s="130"/>
      <c r="D78" s="130"/>
      <c r="E78" s="130"/>
      <c r="F78" s="130"/>
      <c r="G78" s="131"/>
    </row>
    <row r="79" spans="1:7" ht="15" x14ac:dyDescent="0.25">
      <c r="A79" s="38"/>
      <c r="B79" s="129" t="s">
        <v>54</v>
      </c>
      <c r="C79" s="130"/>
      <c r="D79" s="130"/>
      <c r="E79" s="130"/>
      <c r="F79" s="130"/>
      <c r="G79" s="131"/>
    </row>
    <row r="80" spans="1:7" ht="24" customHeight="1" x14ac:dyDescent="0.25">
      <c r="A80" s="38"/>
      <c r="B80" s="129" t="s">
        <v>55</v>
      </c>
      <c r="C80" s="130"/>
      <c r="D80" s="130"/>
      <c r="E80" s="130"/>
      <c r="F80" s="130"/>
      <c r="G80" s="131"/>
    </row>
    <row r="81" spans="1:7" ht="38.25" customHeight="1" thickBot="1" x14ac:dyDescent="0.3">
      <c r="A81" s="38"/>
      <c r="B81" s="132" t="s">
        <v>109</v>
      </c>
      <c r="C81" s="133"/>
      <c r="D81" s="133"/>
      <c r="E81" s="133"/>
      <c r="F81" s="133"/>
      <c r="G81" s="134"/>
    </row>
    <row r="82" spans="1:7" ht="15" customHeight="1" thickBot="1" x14ac:dyDescent="0.3">
      <c r="A82" s="38"/>
      <c r="B82" s="59"/>
      <c r="C82" s="59"/>
      <c r="D82" s="59"/>
      <c r="E82" s="59"/>
      <c r="F82" s="59"/>
      <c r="G82" s="8"/>
    </row>
    <row r="83" spans="1:7" ht="12" customHeight="1" thickBot="1" x14ac:dyDescent="0.3">
      <c r="A83" s="38"/>
      <c r="B83" s="118" t="s">
        <v>56</v>
      </c>
      <c r="C83" s="119"/>
      <c r="D83" s="120"/>
      <c r="E83" s="60"/>
      <c r="F83" s="60"/>
      <c r="G83" s="8"/>
    </row>
    <row r="84" spans="1:7" ht="12" customHeight="1" thickBot="1" x14ac:dyDescent="0.3">
      <c r="A84" s="38"/>
      <c r="B84" s="61" t="s">
        <v>45</v>
      </c>
      <c r="C84" s="62" t="s">
        <v>57</v>
      </c>
      <c r="D84" s="63" t="s">
        <v>58</v>
      </c>
      <c r="E84" s="60"/>
      <c r="F84" s="60"/>
      <c r="G84" s="8"/>
    </row>
    <row r="85" spans="1:7" ht="12" customHeight="1" x14ac:dyDescent="0.25">
      <c r="A85" s="38"/>
      <c r="B85" s="64" t="s">
        <v>59</v>
      </c>
      <c r="C85" s="65">
        <f>+G27</f>
        <v>1524000</v>
      </c>
      <c r="D85" s="66">
        <f>(C85/C91)</f>
        <v>0.20853300749366749</v>
      </c>
      <c r="E85" s="60"/>
      <c r="F85" s="60"/>
      <c r="G85" s="8"/>
    </row>
    <row r="86" spans="1:7" ht="12" customHeight="1" x14ac:dyDescent="0.25">
      <c r="A86" s="38"/>
      <c r="B86" s="67" t="s">
        <v>60</v>
      </c>
      <c r="C86" s="68">
        <f>+G32</f>
        <v>0</v>
      </c>
      <c r="D86" s="69">
        <v>0</v>
      </c>
      <c r="E86" s="60"/>
      <c r="F86" s="60"/>
      <c r="G86" s="8"/>
    </row>
    <row r="87" spans="1:7" ht="12" customHeight="1" x14ac:dyDescent="0.25">
      <c r="A87" s="38"/>
      <c r="B87" s="67" t="s">
        <v>61</v>
      </c>
      <c r="C87" s="70">
        <f>+G40</f>
        <v>134720</v>
      </c>
      <c r="D87" s="69">
        <f>(C87/C91)</f>
        <v>1.8434098930148874E-2</v>
      </c>
      <c r="E87" s="60"/>
      <c r="F87" s="60"/>
      <c r="G87" s="8"/>
    </row>
    <row r="88" spans="1:7" ht="12" customHeight="1" x14ac:dyDescent="0.25">
      <c r="A88" s="38"/>
      <c r="B88" s="67" t="s">
        <v>33</v>
      </c>
      <c r="C88" s="70">
        <f>+G61</f>
        <v>5301466.25</v>
      </c>
      <c r="D88" s="69">
        <f>(C88/C91)</f>
        <v>0.72541384595713598</v>
      </c>
      <c r="E88" s="60"/>
      <c r="F88" s="60"/>
      <c r="G88" s="8"/>
    </row>
    <row r="89" spans="1:7" ht="12" customHeight="1" x14ac:dyDescent="0.25">
      <c r="A89" s="38"/>
      <c r="B89" s="67" t="s">
        <v>62</v>
      </c>
      <c r="C89" s="71">
        <f>+G66</f>
        <v>0</v>
      </c>
      <c r="D89" s="69">
        <f>(C89/C91)</f>
        <v>0</v>
      </c>
      <c r="E89" s="72"/>
      <c r="F89" s="72"/>
      <c r="G89" s="8"/>
    </row>
    <row r="90" spans="1:7" ht="12.75" customHeight="1" thickBot="1" x14ac:dyDescent="0.3">
      <c r="A90" s="38"/>
      <c r="B90" s="73" t="s">
        <v>63</v>
      </c>
      <c r="C90" s="74">
        <f>+G69</f>
        <v>348009.3125</v>
      </c>
      <c r="D90" s="75">
        <f>(C90/C91)</f>
        <v>4.7619047619047616E-2</v>
      </c>
      <c r="E90" s="72"/>
      <c r="F90" s="72"/>
      <c r="G90" s="8"/>
    </row>
    <row r="91" spans="1:7" ht="12" customHeight="1" thickBot="1" x14ac:dyDescent="0.3">
      <c r="A91" s="38"/>
      <c r="B91" s="61" t="s">
        <v>64</v>
      </c>
      <c r="C91" s="76">
        <f>SUM(C85:C90)</f>
        <v>7308195.5625</v>
      </c>
      <c r="D91" s="77">
        <f>SUM(D85:D90)</f>
        <v>1</v>
      </c>
      <c r="E91" s="72"/>
      <c r="F91" s="72"/>
      <c r="G91" s="8"/>
    </row>
    <row r="92" spans="1:7" ht="12.75" customHeight="1" x14ac:dyDescent="0.25">
      <c r="A92" s="38"/>
      <c r="B92" s="59"/>
      <c r="C92" s="58"/>
      <c r="D92" s="58"/>
      <c r="E92" s="58"/>
      <c r="F92" s="58"/>
      <c r="G92" s="8"/>
    </row>
    <row r="93" spans="1:7" ht="12" customHeight="1" thickBot="1" x14ac:dyDescent="0.3">
      <c r="A93" s="38"/>
      <c r="B93" s="78"/>
      <c r="C93" s="58"/>
      <c r="D93" s="58"/>
      <c r="E93" s="58"/>
      <c r="F93" s="58"/>
      <c r="G93" s="8"/>
    </row>
    <row r="94" spans="1:7" ht="12" customHeight="1" thickBot="1" x14ac:dyDescent="0.3">
      <c r="A94" s="38"/>
      <c r="B94" s="118" t="s">
        <v>65</v>
      </c>
      <c r="C94" s="119"/>
      <c r="D94" s="119"/>
      <c r="E94" s="120"/>
      <c r="F94" s="72"/>
      <c r="G94" s="8"/>
    </row>
    <row r="95" spans="1:7" ht="12.75" customHeight="1" x14ac:dyDescent="0.25">
      <c r="A95" s="38"/>
      <c r="B95" s="79" t="s">
        <v>66</v>
      </c>
      <c r="C95" s="80">
        <f>+D95*0.9</f>
        <v>315</v>
      </c>
      <c r="D95" s="81">
        <f>+G9</f>
        <v>350</v>
      </c>
      <c r="E95" s="82">
        <f>+D95*1.1</f>
        <v>385.00000000000006</v>
      </c>
      <c r="F95" s="83"/>
      <c r="G95" s="9"/>
    </row>
    <row r="96" spans="1:7" ht="15.6" customHeight="1" thickBot="1" x14ac:dyDescent="0.3">
      <c r="A96" s="38"/>
      <c r="B96" s="84" t="s">
        <v>67</v>
      </c>
      <c r="C96" s="85">
        <f>(G70/C95)</f>
        <v>23200.620833333334</v>
      </c>
      <c r="D96" s="85">
        <f>(G70/D95)</f>
        <v>20880.55875</v>
      </c>
      <c r="E96" s="86">
        <f>(G70/E95)</f>
        <v>18982.326136363634</v>
      </c>
      <c r="F96" s="83"/>
      <c r="G96" s="9"/>
    </row>
    <row r="97" spans="2:7" ht="11.25" customHeight="1" x14ac:dyDescent="0.25">
      <c r="B97" s="57" t="s">
        <v>68</v>
      </c>
      <c r="C97" s="59"/>
      <c r="D97" s="59"/>
      <c r="E97" s="59"/>
      <c r="F97" s="59"/>
      <c r="G97" s="59"/>
    </row>
  </sheetData>
  <mergeCells count="15">
    <mergeCell ref="B94:E94"/>
    <mergeCell ref="B17:G17"/>
    <mergeCell ref="E9:F9"/>
    <mergeCell ref="E10:F10"/>
    <mergeCell ref="E11:F11"/>
    <mergeCell ref="E13:F13"/>
    <mergeCell ref="E14:F14"/>
    <mergeCell ref="E15:F15"/>
    <mergeCell ref="B83:D83"/>
    <mergeCell ref="B76:G76"/>
    <mergeCell ref="B77:G77"/>
    <mergeCell ref="B78:G78"/>
    <mergeCell ref="B79:G79"/>
    <mergeCell ref="B80:G80"/>
    <mergeCell ref="B81:G81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Olguin Palma Rafael</cp:lastModifiedBy>
  <dcterms:created xsi:type="dcterms:W3CDTF">2020-11-27T12:49:26Z</dcterms:created>
  <dcterms:modified xsi:type="dcterms:W3CDTF">2023-03-21T19:00:12Z</dcterms:modified>
</cp:coreProperties>
</file>