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ilvab\Desktop\FICHAS DE CULTIVOS 2023\"/>
    </mc:Choice>
  </mc:AlternateContent>
  <bookViews>
    <workbookView xWindow="0" yWindow="0" windowWidth="19200" windowHeight="6720"/>
  </bookViews>
  <sheets>
    <sheet name="PAPA DE GUAR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38" i="1"/>
  <c r="F37" i="1"/>
  <c r="G38" i="1" l="1"/>
  <c r="G37" i="1"/>
  <c r="G55" i="1" l="1"/>
  <c r="G57" i="1" l="1"/>
  <c r="G56" i="1"/>
  <c r="G54" i="1"/>
  <c r="G53" i="1"/>
  <c r="G51" i="1"/>
  <c r="G49" i="1"/>
  <c r="G48" i="1"/>
  <c r="G47" i="1"/>
  <c r="G45" i="1"/>
  <c r="G26" i="1"/>
  <c r="G25" i="1"/>
  <c r="G24" i="1"/>
  <c r="G23" i="1"/>
  <c r="G22" i="1"/>
  <c r="G21" i="1"/>
  <c r="G12" i="1"/>
  <c r="G60" i="1" l="1"/>
  <c r="C95" i="1"/>
  <c r="G28" i="1" l="1"/>
  <c r="C85" i="1" s="1"/>
  <c r="G66" i="1" l="1"/>
  <c r="G71" i="1"/>
  <c r="C88" i="1" l="1"/>
  <c r="G41" i="1"/>
  <c r="C87" i="1" s="1"/>
  <c r="G68" i="1" l="1"/>
  <c r="G69" i="1" s="1"/>
  <c r="G70" i="1" l="1"/>
  <c r="C90" i="1"/>
  <c r="C96" i="1" l="1"/>
  <c r="D96" i="1"/>
  <c r="E96" i="1"/>
  <c r="G72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<sst xmlns="http://schemas.openxmlformats.org/spreadsheetml/2006/main" count="150" uniqueCount="106">
  <si>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</si>
  <si>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</si>
  <si>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</si>
  <si>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</si>
  <si>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</si>
  <si>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</si>
  <si>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</si>
  <si>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</si>
  <si>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</si>
  <si>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</si>
  <si>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</si>
  <si>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</si>
  <si>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</si>
  <si>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</si>
  <si>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</si>
  <si>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</si>
  <si>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</si>
  <si>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</si>
  <si>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</si>
  <si>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</si>
  <si>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</si>
  <si>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</si>
  <si>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</si>
  <si>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</si>
  <si>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</si>
  <si>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</si>
  <si>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</si>
  <si>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</si>
  <si>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</si>
  <si>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</si>
  <si>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</si>
  <si>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</si>
  <si>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</si>
  <si>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</si>
  <si>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</si>
  <si>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</si>
  <si>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</si>
  <si>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</si>
  <si>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</si>
  <si>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</si>
  <si>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</si>
  <si>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</si>
  <si>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</si>
  <si>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</si>
  <si>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</si>
  <si>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</si>
  <si>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</si>
  <si>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</si>
  <si>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</si>
  <si>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</si>
  <si>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</si>
  <si>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</si>
  <si>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</si>
  <si>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</si>
  <si>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</si>
  <si>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</si>
  <si>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</si>
  <si>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</si>
  <si>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</si>
  <si>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</si>
  <si>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</si>
  <si>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</si>
  <si>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</si>
  <si>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</si>
  <si>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</si>
  <si>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</si>
  <si>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</si>
  <si>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</si>
  <si>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LOS LAGOS</t>
  </si>
  <si>
    <t>PURRANQUE</t>
  </si>
  <si>
    <t>MERCADO INTERNO</t>
  </si>
  <si>
    <t>Desinfección de semillas</t>
  </si>
  <si>
    <t>Agosto</t>
  </si>
  <si>
    <t>Rastraje</t>
  </si>
  <si>
    <t>Nitromag</t>
  </si>
  <si>
    <t>Superfosfato triple</t>
  </si>
  <si>
    <t>Muriato de Potasio</t>
  </si>
  <si>
    <t>PAPA</t>
  </si>
  <si>
    <t>DESIREE</t>
  </si>
  <si>
    <t>MEDIA</t>
  </si>
  <si>
    <t>HELADAS, SEQUIA</t>
  </si>
  <si>
    <t>RENDIMIENTO (qq/ha)</t>
  </si>
  <si>
    <t>PRECIO ESPERADO ($/qq)</t>
  </si>
  <si>
    <t>ago-sep</t>
  </si>
  <si>
    <t>Siembra y abonadura</t>
  </si>
  <si>
    <t>Sep-Oct</t>
  </si>
  <si>
    <t>Mezcla Fertilizantes y otros</t>
  </si>
  <si>
    <t xml:space="preserve">Aplicación Biocidas </t>
  </si>
  <si>
    <t>Nov-Dic</t>
  </si>
  <si>
    <t>Aporca, limpias, fertilizaciones</t>
  </si>
  <si>
    <t>Diciembre</t>
  </si>
  <si>
    <t>Cosecha y recolección</t>
  </si>
  <si>
    <t>Mar-Abr</t>
  </si>
  <si>
    <t>Ago-Sep</t>
  </si>
  <si>
    <t>Round up full 2</t>
  </si>
  <si>
    <t>l</t>
  </si>
  <si>
    <t>FUNGICIDAS</t>
  </si>
  <si>
    <t>Infinito</t>
  </si>
  <si>
    <t>dic-ene</t>
  </si>
  <si>
    <t>Moxan</t>
  </si>
  <si>
    <t>oct-nov</t>
  </si>
  <si>
    <t>Bravo</t>
  </si>
  <si>
    <t>Lt</t>
  </si>
  <si>
    <t>ene-feb</t>
  </si>
  <si>
    <t>Anagran</t>
  </si>
  <si>
    <t>Curzate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</si>
</sst>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 applyNumberFormat="0" applyFill="0" applyBorder="0" applyProtection="0"/>
    <xf numFmtId="43" fontId="20" fillId="0" borderId="0" applyFont="0" applyFill="0" applyBorder="0" applyAlignment="0" applyProtection="0"/>
  </cellStyleXfs>
  <cellXfs count="16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8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6" fontId="14" fillId="8" borderId="4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 vertical="center"/>
    </xf>
    <xf numFmtId="167" fontId="4" fillId="2" borderId="6" xfId="0" applyNumberFormat="1" applyFont="1" applyFill="1" applyBorder="1" applyAlignment="1">
      <alignment horizontal="right" vertical="center" wrapText="1"/>
    </xf>
    <xf numFmtId="167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vertical="center" wrapText="1"/>
    </xf>
    <xf numFmtId="49" fontId="21" fillId="2" borderId="6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vertical="center" wrapText="1"/>
    </xf>
    <xf numFmtId="3" fontId="21" fillId="2" borderId="6" xfId="0" applyNumberFormat="1" applyFont="1" applyFill="1" applyBorder="1" applyAlignment="1">
      <alignment horizontal="right" vertical="center" wrapText="1"/>
    </xf>
    <xf numFmtId="0" fontId="22" fillId="0" borderId="57" xfId="0" applyFont="1" applyBorder="1" applyAlignment="1" applyProtection="1">
      <alignment horizontal="left" vertical="center"/>
    </xf>
    <xf numFmtId="0" fontId="22" fillId="0" borderId="57" xfId="0" applyFont="1" applyBorder="1" applyAlignment="1">
      <alignment horizontal="center" vertical="center"/>
    </xf>
    <xf numFmtId="0" fontId="22" fillId="0" borderId="57" xfId="0" applyFont="1" applyBorder="1" applyAlignment="1" applyProtection="1">
      <alignment horizontal="center" vertical="center"/>
      <protection locked="0"/>
    </xf>
    <xf numFmtId="0" fontId="22" fillId="0" borderId="57" xfId="0" applyFont="1" applyBorder="1" applyAlignment="1" applyProtection="1">
      <alignment horizontal="center" vertical="center"/>
    </xf>
    <xf numFmtId="167" fontId="22" fillId="0" borderId="57" xfId="1" applyNumberFormat="1" applyFont="1" applyBorder="1" applyAlignment="1" applyProtection="1">
      <alignment vertical="center"/>
    </xf>
    <xf numFmtId="167" fontId="22" fillId="0" borderId="57" xfId="1" applyNumberFormat="1" applyFont="1" applyBorder="1" applyAlignment="1">
      <alignment vertical="center"/>
    </xf>
    <xf numFmtId="3" fontId="14" fillId="8" borderId="5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4" fillId="2" borderId="6" xfId="0" applyFont="1" applyFill="1" applyBorder="1" applyAlignment="1">
      <alignment horizontal="left" vertical="center" wrapText="1"/>
    </xf>
    <xf numFmtId="167" fontId="24" fillId="2" borderId="6" xfId="0" applyNumberFormat="1" applyFont="1" applyFill="1" applyBorder="1" applyAlignment="1">
      <alignment horizontal="left" vertical="center"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workbookViewId="0">
      <selection activeCell="J11" sqref="J11"/>
    </sheetView>
  </sheetViews>
  <sheetFormatPr baseColWidth="10" defaultColWidth="10.81640625" defaultRowHeight="11.25" customHeight="1" x14ac:dyDescent="0.35"/>
  <cols>
    <col min="1" max="1" width="4.453125" style="80" customWidth="1"/>
    <col min="2" max="2" width="16.7265625" style="80" customWidth="1"/>
    <col min="3" max="3" width="19.453125" style="80" customWidth="1"/>
    <col min="4" max="4" width="9.453125" style="80" customWidth="1"/>
    <col min="5" max="5" width="14.453125" style="80" customWidth="1"/>
    <col min="6" max="6" width="11" style="80" customWidth="1"/>
    <col min="7" max="7" width="12.453125" style="80" customWidth="1"/>
    <col min="8" max="255" width="10.81640625" style="80" customWidth="1"/>
    <col min="256" max="16384" width="10.81640625" style="81"/>
  </cols>
  <sheetData>
    <row r="1" spans="1:7" ht="15" customHeight="1" x14ac:dyDescent="0.35">
      <c r="A1" s="79"/>
      <c r="B1" s="79"/>
      <c r="C1" s="79"/>
      <c r="D1" s="79"/>
      <c r="E1" s="79"/>
      <c r="F1" s="79"/>
      <c r="G1" s="79"/>
    </row>
    <row r="2" spans="1:7" ht="15" customHeight="1" x14ac:dyDescent="0.35">
      <c r="A2" s="79"/>
      <c r="B2" s="79"/>
      <c r="C2" s="79"/>
      <c r="D2" s="79"/>
      <c r="E2" s="79"/>
      <c r="F2" s="79"/>
      <c r="G2" s="79"/>
    </row>
    <row r="3" spans="1:7" ht="15" customHeight="1" x14ac:dyDescent="0.35">
      <c r="A3" s="79"/>
      <c r="B3" s="79"/>
      <c r="C3" s="79"/>
      <c r="D3" s="79"/>
      <c r="E3" s="79"/>
      <c r="F3" s="79"/>
      <c r="G3" s="79"/>
    </row>
    <row r="4" spans="1:7" ht="15" customHeight="1" x14ac:dyDescent="0.35">
      <c r="A4" s="79"/>
      <c r="B4" s="79"/>
      <c r="C4" s="79"/>
      <c r="D4" s="79"/>
      <c r="E4" s="79"/>
      <c r="F4" s="79"/>
      <c r="G4" s="79"/>
    </row>
    <row r="5" spans="1:7" ht="15" customHeight="1" x14ac:dyDescent="0.35">
      <c r="A5" s="79"/>
      <c r="B5" s="79"/>
      <c r="C5" s="79"/>
      <c r="D5" s="79"/>
      <c r="E5" s="79"/>
      <c r="F5" s="79"/>
      <c r="G5" s="79"/>
    </row>
    <row r="6" spans="1:7" ht="15" customHeight="1" x14ac:dyDescent="0.35">
      <c r="A6" s="79"/>
      <c r="B6" s="79"/>
      <c r="C6" s="79"/>
      <c r="D6" s="79"/>
      <c r="E6" s="79"/>
      <c r="F6" s="79"/>
      <c r="G6" s="79"/>
    </row>
    <row r="7" spans="1:7" ht="15" customHeight="1" x14ac:dyDescent="0.35">
      <c r="A7" s="79"/>
      <c r="B7" s="79"/>
      <c r="C7" s="79"/>
      <c r="D7" s="79"/>
      <c r="E7" s="79"/>
      <c r="F7" s="79"/>
      <c r="G7" s="79"/>
    </row>
    <row r="8" spans="1:7" ht="15" customHeight="1" x14ac:dyDescent="0.35">
      <c r="A8" s="79"/>
      <c r="B8" s="82"/>
      <c r="C8" s="83"/>
      <c r="D8" s="79"/>
      <c r="E8" s="83"/>
      <c r="F8" s="83"/>
      <c r="G8" s="83"/>
    </row>
    <row r="9" spans="1:7" ht="12" customHeight="1" x14ac:dyDescent="0.35">
      <c r="A9" s="84"/>
      <c r="B9" s="1" t="s">
        <v>0</v>
      </c>
      <c r="C9" s="137" t="s">
        <v>77</v>
      </c>
      <c r="D9" s="85"/>
      <c r="E9" s="164" t="s">
        <v>81</v>
      </c>
      <c r="F9" s="165"/>
      <c r="G9" s="155">
        <v>330</v>
      </c>
    </row>
    <row r="10" spans="1:7" ht="38.25" customHeight="1" x14ac:dyDescent="0.35">
      <c r="A10" s="84"/>
      <c r="B10" s="2" t="s">
        <v>1</v>
      </c>
      <c r="C10" s="137" t="s">
        <v>78</v>
      </c>
      <c r="D10" s="86"/>
      <c r="E10" s="163" t="s">
        <v>2</v>
      </c>
      <c r="F10" s="163"/>
      <c r="G10" s="140">
        <v>44986</v>
      </c>
    </row>
    <row r="11" spans="1:7" ht="18" customHeight="1" x14ac:dyDescent="0.35">
      <c r="A11" s="84"/>
      <c r="B11" s="2" t="s">
        <v>3</v>
      </c>
      <c r="C11" s="138" t="s">
        <v>79</v>
      </c>
      <c r="D11" s="86"/>
      <c r="E11" s="163" t="s">
        <v>82</v>
      </c>
      <c r="F11" s="163"/>
      <c r="G11" s="113">
        <v>40000</v>
      </c>
    </row>
    <row r="12" spans="1:7" ht="11.25" customHeight="1" x14ac:dyDescent="0.35">
      <c r="A12" s="84"/>
      <c r="B12" s="2" t="s">
        <v>4</v>
      </c>
      <c r="C12" s="139" t="s">
        <v>68</v>
      </c>
      <c r="D12" s="86"/>
      <c r="E12" s="91" t="s">
        <v>5</v>
      </c>
      <c r="F12" s="91"/>
      <c r="G12" s="90">
        <f>G9*G11</f>
        <v>13200000</v>
      </c>
    </row>
    <row r="13" spans="1:7" ht="11.25" customHeight="1" x14ac:dyDescent="0.35">
      <c r="A13" s="84"/>
      <c r="B13" s="2" t="s">
        <v>6</v>
      </c>
      <c r="C13" s="138" t="s">
        <v>69</v>
      </c>
      <c r="D13" s="86"/>
      <c r="E13" s="163" t="s">
        <v>7</v>
      </c>
      <c r="F13" s="163"/>
      <c r="G13" s="138" t="s">
        <v>70</v>
      </c>
    </row>
    <row r="14" spans="1:7" ht="13.5" customHeight="1" x14ac:dyDescent="0.35">
      <c r="A14" s="84"/>
      <c r="B14" s="2" t="s">
        <v>8</v>
      </c>
      <c r="C14" s="138" t="s">
        <v>69</v>
      </c>
      <c r="D14" s="86"/>
      <c r="E14" s="163" t="s">
        <v>9</v>
      </c>
      <c r="F14" s="163"/>
      <c r="G14" s="140">
        <v>44986</v>
      </c>
    </row>
    <row r="15" spans="1:7" ht="25.5" customHeight="1" x14ac:dyDescent="0.35">
      <c r="A15" s="84"/>
      <c r="B15" s="2" t="s">
        <v>10</v>
      </c>
      <c r="C15" s="140">
        <v>44998</v>
      </c>
      <c r="D15" s="86"/>
      <c r="E15" s="166" t="s">
        <v>11</v>
      </c>
      <c r="F15" s="166"/>
      <c r="G15" s="139" t="s">
        <v>80</v>
      </c>
    </row>
    <row r="16" spans="1:7" ht="12" customHeight="1" x14ac:dyDescent="0.35">
      <c r="A16" s="79"/>
      <c r="B16" s="92"/>
      <c r="C16" s="93"/>
      <c r="D16" s="6"/>
      <c r="E16" s="94"/>
      <c r="F16" s="94"/>
      <c r="G16" s="95"/>
    </row>
    <row r="17" spans="1:7" ht="12" customHeight="1" x14ac:dyDescent="0.35">
      <c r="A17" s="96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35">
      <c r="A18" s="79"/>
      <c r="B18" s="97"/>
      <c r="C18" s="98"/>
      <c r="D18" s="98"/>
      <c r="E18" s="98"/>
      <c r="F18" s="99"/>
      <c r="G18" s="99"/>
    </row>
    <row r="19" spans="1:7" ht="12" customHeight="1" x14ac:dyDescent="0.35">
      <c r="A19" s="84"/>
      <c r="B19" s="4" t="s">
        <v>13</v>
      </c>
      <c r="C19" s="5"/>
      <c r="D19" s="6"/>
      <c r="E19" s="6"/>
      <c r="F19" s="6"/>
      <c r="G19" s="6"/>
    </row>
    <row r="20" spans="1:7" ht="24" customHeight="1" x14ac:dyDescent="0.35">
      <c r="A20" s="96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2.75" customHeight="1" x14ac:dyDescent="0.35">
      <c r="A21" s="96"/>
      <c r="B21" s="148" t="s">
        <v>71</v>
      </c>
      <c r="C21" s="149" t="s">
        <v>20</v>
      </c>
      <c r="D21" s="150">
        <v>1</v>
      </c>
      <c r="E21" s="151" t="s">
        <v>83</v>
      </c>
      <c r="F21" s="152">
        <v>25000</v>
      </c>
      <c r="G21" s="153">
        <f t="shared" ref="G21:G26" si="0">F21*D21</f>
        <v>25000</v>
      </c>
    </row>
    <row r="22" spans="1:7" ht="25.5" customHeight="1" x14ac:dyDescent="0.35">
      <c r="A22" s="96"/>
      <c r="B22" s="148" t="s">
        <v>84</v>
      </c>
      <c r="C22" s="149" t="s">
        <v>20</v>
      </c>
      <c r="D22" s="150">
        <v>10</v>
      </c>
      <c r="E22" s="151" t="s">
        <v>85</v>
      </c>
      <c r="F22" s="152">
        <v>25000</v>
      </c>
      <c r="G22" s="153">
        <f t="shared" si="0"/>
        <v>250000</v>
      </c>
    </row>
    <row r="23" spans="1:7" ht="12.75" customHeight="1" x14ac:dyDescent="0.35">
      <c r="A23" s="96"/>
      <c r="B23" s="148" t="s">
        <v>86</v>
      </c>
      <c r="C23" s="149" t="s">
        <v>20</v>
      </c>
      <c r="D23" s="150">
        <v>2</v>
      </c>
      <c r="E23" s="151" t="s">
        <v>85</v>
      </c>
      <c r="F23" s="152">
        <v>25000</v>
      </c>
      <c r="G23" s="153">
        <f t="shared" si="0"/>
        <v>50000</v>
      </c>
    </row>
    <row r="24" spans="1:7" ht="12.75" customHeight="1" x14ac:dyDescent="0.35">
      <c r="A24" s="96"/>
      <c r="B24" s="148" t="s">
        <v>87</v>
      </c>
      <c r="C24" s="149" t="s">
        <v>20</v>
      </c>
      <c r="D24" s="150">
        <v>3</v>
      </c>
      <c r="E24" s="151" t="s">
        <v>88</v>
      </c>
      <c r="F24" s="152">
        <v>25000</v>
      </c>
      <c r="G24" s="153">
        <f t="shared" si="0"/>
        <v>75000</v>
      </c>
    </row>
    <row r="25" spans="1:7" ht="12" customHeight="1" x14ac:dyDescent="0.35">
      <c r="A25" s="79"/>
      <c r="B25" s="148" t="s">
        <v>89</v>
      </c>
      <c r="C25" s="149" t="s">
        <v>20</v>
      </c>
      <c r="D25" s="150">
        <v>8</v>
      </c>
      <c r="E25" s="151" t="s">
        <v>90</v>
      </c>
      <c r="F25" s="152">
        <v>25000</v>
      </c>
      <c r="G25" s="153">
        <f t="shared" si="0"/>
        <v>200000</v>
      </c>
    </row>
    <row r="26" spans="1:7" ht="12" customHeight="1" x14ac:dyDescent="0.35">
      <c r="A26" s="84"/>
      <c r="B26" s="148" t="s">
        <v>91</v>
      </c>
      <c r="C26" s="149" t="s">
        <v>20</v>
      </c>
      <c r="D26" s="150">
        <v>100</v>
      </c>
      <c r="E26" s="151" t="s">
        <v>92</v>
      </c>
      <c r="F26" s="152">
        <v>25000</v>
      </c>
      <c r="G26" s="153">
        <f t="shared" si="0"/>
        <v>2500000</v>
      </c>
    </row>
    <row r="27" spans="1:7" ht="24" customHeight="1" x14ac:dyDescent="0.35">
      <c r="A27" s="84"/>
      <c r="B27" s="144"/>
      <c r="C27" s="145"/>
      <c r="D27" s="146"/>
      <c r="E27" s="144"/>
      <c r="F27" s="147"/>
      <c r="G27" s="147"/>
    </row>
    <row r="28" spans="1:7" ht="12" customHeight="1" x14ac:dyDescent="0.35">
      <c r="A28" s="84"/>
      <c r="B28" s="8" t="s">
        <v>21</v>
      </c>
      <c r="C28" s="9"/>
      <c r="D28" s="9"/>
      <c r="E28" s="9"/>
      <c r="F28" s="10"/>
      <c r="G28" s="11">
        <f>SUM(G21:G27)</f>
        <v>3100000</v>
      </c>
    </row>
    <row r="29" spans="1:7" ht="12" customHeight="1" x14ac:dyDescent="0.35">
      <c r="A29" s="84"/>
      <c r="B29" s="97"/>
      <c r="C29" s="99"/>
      <c r="D29" s="99"/>
      <c r="E29" s="99"/>
      <c r="F29" s="102"/>
      <c r="G29" s="102"/>
    </row>
    <row r="30" spans="1:7" ht="12" customHeight="1" x14ac:dyDescent="0.35">
      <c r="A30" s="79"/>
      <c r="B30" s="12" t="s">
        <v>22</v>
      </c>
      <c r="C30" s="13"/>
      <c r="D30" s="14"/>
      <c r="E30" s="14"/>
      <c r="F30" s="15"/>
      <c r="G30" s="15"/>
    </row>
    <row r="31" spans="1:7" ht="12" customHeight="1" x14ac:dyDescent="0.35">
      <c r="A31" s="84"/>
      <c r="B31" s="16" t="s">
        <v>14</v>
      </c>
      <c r="C31" s="17" t="s">
        <v>15</v>
      </c>
      <c r="D31" s="17" t="s">
        <v>16</v>
      </c>
      <c r="E31" s="16" t="s">
        <v>17</v>
      </c>
      <c r="F31" s="17" t="s">
        <v>18</v>
      </c>
      <c r="G31" s="16" t="s">
        <v>19</v>
      </c>
    </row>
    <row r="32" spans="1:7" ht="24" customHeight="1" x14ac:dyDescent="0.35">
      <c r="A32" s="84"/>
      <c r="B32" s="18"/>
      <c r="C32" s="19" t="s">
        <v>67</v>
      </c>
      <c r="D32" s="19"/>
      <c r="E32" s="19"/>
      <c r="F32" s="18"/>
      <c r="G32" s="18"/>
    </row>
    <row r="33" spans="1:255" ht="12.75" customHeight="1" x14ac:dyDescent="0.35">
      <c r="A33" s="96"/>
      <c r="B33" s="20" t="s">
        <v>23</v>
      </c>
      <c r="C33" s="21"/>
      <c r="D33" s="21"/>
      <c r="E33" s="21"/>
      <c r="F33" s="22"/>
      <c r="G33" s="22"/>
    </row>
    <row r="34" spans="1:255" ht="12.75" customHeight="1" x14ac:dyDescent="0.35">
      <c r="A34" s="96"/>
      <c r="B34" s="103"/>
      <c r="C34" s="104"/>
      <c r="D34" s="104"/>
      <c r="E34" s="104"/>
      <c r="F34" s="105"/>
      <c r="G34" s="105"/>
    </row>
    <row r="35" spans="1:255" ht="12.75" customHeight="1" x14ac:dyDescent="0.35">
      <c r="A35" s="96"/>
      <c r="B35" s="12" t="s">
        <v>24</v>
      </c>
      <c r="C35" s="13"/>
      <c r="D35" s="14"/>
      <c r="E35" s="14"/>
      <c r="F35" s="15"/>
      <c r="G35" s="15"/>
    </row>
    <row r="36" spans="1:255" ht="31.5" customHeight="1" x14ac:dyDescent="0.35">
      <c r="A36" s="96"/>
      <c r="B36" s="23" t="s">
        <v>14</v>
      </c>
      <c r="C36" s="23" t="s">
        <v>15</v>
      </c>
      <c r="D36" s="23" t="s">
        <v>16</v>
      </c>
      <c r="E36" s="23" t="s">
        <v>17</v>
      </c>
      <c r="F36" s="24" t="s">
        <v>18</v>
      </c>
      <c r="G36" s="23" t="s">
        <v>19</v>
      </c>
    </row>
    <row r="37" spans="1:255" ht="12.75" customHeight="1" x14ac:dyDescent="0.35">
      <c r="A37" s="96"/>
      <c r="B37" s="87" t="s">
        <v>26</v>
      </c>
      <c r="C37" s="123" t="s">
        <v>25</v>
      </c>
      <c r="D37" s="87">
        <v>1</v>
      </c>
      <c r="E37" s="139" t="s">
        <v>72</v>
      </c>
      <c r="F37" s="141">
        <f>150365*1.025</f>
        <v>154124.125</v>
      </c>
      <c r="G37" s="141">
        <f>+F37*D37</f>
        <v>154124.125</v>
      </c>
    </row>
    <row r="38" spans="1:255" ht="12.75" customHeight="1" x14ac:dyDescent="0.35">
      <c r="A38" s="96"/>
      <c r="B38" s="87" t="s">
        <v>73</v>
      </c>
      <c r="C38" s="123" t="s">
        <v>25</v>
      </c>
      <c r="D38" s="87">
        <v>1.5</v>
      </c>
      <c r="E38" s="139" t="s">
        <v>93</v>
      </c>
      <c r="F38" s="141">
        <f>119929*1.025</f>
        <v>122927.22499999999</v>
      </c>
      <c r="G38" s="141">
        <f>+F38*D38</f>
        <v>184390.83749999999</v>
      </c>
    </row>
    <row r="39" spans="1:255" ht="12" customHeight="1" x14ac:dyDescent="0.35">
      <c r="A39" s="84"/>
      <c r="B39" s="100"/>
      <c r="C39" s="3"/>
      <c r="D39" s="101"/>
      <c r="E39" s="88"/>
      <c r="F39" s="90"/>
      <c r="G39" s="90"/>
    </row>
    <row r="40" spans="1:255" ht="24" customHeight="1" x14ac:dyDescent="0.35">
      <c r="A40" s="84"/>
      <c r="B40" s="106"/>
      <c r="C40" s="107"/>
      <c r="D40" s="108"/>
      <c r="E40" s="109"/>
      <c r="F40" s="110"/>
      <c r="G40" s="110"/>
      <c r="K40" s="111"/>
    </row>
    <row r="41" spans="1:255" ht="12.75" customHeight="1" x14ac:dyDescent="0.35">
      <c r="A41" s="96"/>
      <c r="B41" s="25" t="s">
        <v>27</v>
      </c>
      <c r="C41" s="26"/>
      <c r="D41" s="26"/>
      <c r="E41" s="26"/>
      <c r="F41" s="27"/>
      <c r="G41" s="28">
        <f>SUM(G37:G40)</f>
        <v>338514.96250000002</v>
      </c>
      <c r="K41" s="111"/>
    </row>
    <row r="42" spans="1:255" ht="12.75" customHeight="1" x14ac:dyDescent="0.35">
      <c r="A42" s="96"/>
      <c r="B42" s="103"/>
      <c r="C42" s="104"/>
      <c r="D42" s="104"/>
      <c r="E42" s="104"/>
      <c r="F42" s="105"/>
      <c r="G42" s="105"/>
    </row>
    <row r="43" spans="1:255" ht="12.75" customHeight="1" x14ac:dyDescent="0.35">
      <c r="A43" s="96"/>
      <c r="B43" s="12" t="s">
        <v>28</v>
      </c>
      <c r="C43" s="13"/>
      <c r="D43" s="14"/>
      <c r="E43" s="14"/>
      <c r="F43" s="15"/>
      <c r="G43" s="15"/>
    </row>
    <row r="44" spans="1:255" ht="19.5" customHeight="1" x14ac:dyDescent="0.35">
      <c r="A44" s="96"/>
      <c r="B44" s="24" t="s">
        <v>29</v>
      </c>
      <c r="C44" s="24" t="s">
        <v>30</v>
      </c>
      <c r="D44" s="24" t="s">
        <v>31</v>
      </c>
      <c r="E44" s="24" t="s">
        <v>17</v>
      </c>
      <c r="F44" s="24" t="s">
        <v>18</v>
      </c>
      <c r="G44" s="24" t="s">
        <v>19</v>
      </c>
    </row>
    <row r="45" spans="1:255" s="158" customFormat="1" ht="12.75" customHeight="1" x14ac:dyDescent="0.35">
      <c r="A45" s="156"/>
      <c r="B45" s="159" t="s">
        <v>32</v>
      </c>
      <c r="C45" s="159" t="s">
        <v>34</v>
      </c>
      <c r="D45" s="159">
        <v>2000</v>
      </c>
      <c r="E45" s="159" t="s">
        <v>85</v>
      </c>
      <c r="F45" s="160">
        <f>583*1.025</f>
        <v>597.57499999999993</v>
      </c>
      <c r="G45" s="160">
        <f t="shared" ref="G45:G57" si="1">F45*D45</f>
        <v>1195149.9999999998</v>
      </c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157"/>
      <c r="EJ45" s="157"/>
      <c r="EK45" s="157"/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157"/>
      <c r="EY45" s="157"/>
      <c r="EZ45" s="157"/>
      <c r="FA45" s="157"/>
      <c r="FB45" s="157"/>
      <c r="FC45" s="157"/>
      <c r="FD45" s="157"/>
      <c r="FE45" s="157"/>
      <c r="FF45" s="157"/>
      <c r="FG45" s="157"/>
      <c r="FH45" s="157"/>
      <c r="FI45" s="157"/>
      <c r="FJ45" s="157"/>
      <c r="FK45" s="157"/>
      <c r="FL45" s="157"/>
      <c r="FM45" s="157"/>
      <c r="FN45" s="157"/>
      <c r="FO45" s="157"/>
      <c r="FP45" s="157"/>
      <c r="FQ45" s="157"/>
      <c r="FR45" s="157"/>
      <c r="FS45" s="157"/>
      <c r="FT45" s="157"/>
      <c r="FU45" s="157"/>
      <c r="FV45" s="157"/>
      <c r="FW45" s="157"/>
      <c r="FX45" s="157"/>
      <c r="FY45" s="157"/>
      <c r="FZ45" s="157"/>
      <c r="GA45" s="157"/>
      <c r="GB45" s="157"/>
      <c r="GC45" s="157"/>
      <c r="GD45" s="157"/>
      <c r="GE45" s="157"/>
      <c r="GF45" s="157"/>
      <c r="GG45" s="157"/>
      <c r="GH45" s="157"/>
      <c r="GI45" s="157"/>
      <c r="GJ45" s="157"/>
      <c r="GK45" s="157"/>
      <c r="GL45" s="157"/>
      <c r="GM45" s="157"/>
      <c r="GN45" s="157"/>
      <c r="GO45" s="157"/>
      <c r="GP45" s="157"/>
      <c r="GQ45" s="157"/>
      <c r="GR45" s="157"/>
      <c r="GS45" s="157"/>
      <c r="GT45" s="157"/>
      <c r="GU45" s="157"/>
      <c r="GV45" s="157"/>
      <c r="GW45" s="157"/>
      <c r="GX45" s="157"/>
      <c r="GY45" s="157"/>
      <c r="GZ45" s="157"/>
      <c r="HA45" s="157"/>
      <c r="HB45" s="157"/>
      <c r="HC45" s="157"/>
      <c r="HD45" s="157"/>
      <c r="HE45" s="157"/>
      <c r="HF45" s="157"/>
      <c r="HG45" s="157"/>
      <c r="HH45" s="157"/>
      <c r="HI45" s="157"/>
      <c r="HJ45" s="157"/>
      <c r="HK45" s="157"/>
      <c r="HL45" s="157"/>
      <c r="HM45" s="157"/>
      <c r="HN45" s="157"/>
      <c r="HO45" s="157"/>
      <c r="HP45" s="157"/>
      <c r="HQ45" s="157"/>
      <c r="HR45" s="157"/>
      <c r="HS45" s="157"/>
      <c r="HT45" s="157"/>
      <c r="HU45" s="157"/>
      <c r="HV45" s="157"/>
      <c r="HW45" s="157"/>
      <c r="HX45" s="157"/>
      <c r="HY45" s="157"/>
      <c r="HZ45" s="157"/>
      <c r="IA45" s="157"/>
      <c r="IB45" s="157"/>
      <c r="IC45" s="157"/>
      <c r="ID45" s="157"/>
      <c r="IE45" s="157"/>
      <c r="IF45" s="157"/>
      <c r="IG45" s="157"/>
      <c r="IH45" s="157"/>
      <c r="II45" s="157"/>
      <c r="IJ45" s="157"/>
      <c r="IK45" s="157"/>
      <c r="IL45" s="157"/>
      <c r="IM45" s="157"/>
      <c r="IN45" s="157"/>
      <c r="IO45" s="157"/>
      <c r="IP45" s="157"/>
      <c r="IQ45" s="157"/>
      <c r="IR45" s="157"/>
      <c r="IS45" s="157"/>
      <c r="IT45" s="157"/>
      <c r="IU45" s="157"/>
    </row>
    <row r="46" spans="1:255" ht="12.75" customHeight="1" x14ac:dyDescent="0.35">
      <c r="A46" s="96"/>
      <c r="B46" s="91" t="s">
        <v>33</v>
      </c>
      <c r="C46" s="115"/>
      <c r="D46" s="91"/>
      <c r="E46" s="115"/>
      <c r="F46" s="142"/>
      <c r="G46" s="142"/>
    </row>
    <row r="47" spans="1:255" ht="12.75" customHeight="1" x14ac:dyDescent="0.35">
      <c r="A47" s="96"/>
      <c r="B47" s="143" t="s">
        <v>74</v>
      </c>
      <c r="C47" s="115" t="s">
        <v>34</v>
      </c>
      <c r="D47" s="91">
        <v>350</v>
      </c>
      <c r="E47" s="115" t="s">
        <v>85</v>
      </c>
      <c r="F47" s="142">
        <v>1028</v>
      </c>
      <c r="G47" s="142">
        <f t="shared" si="1"/>
        <v>359800</v>
      </c>
    </row>
    <row r="48" spans="1:255" ht="12.75" customHeight="1" x14ac:dyDescent="0.35">
      <c r="A48" s="96"/>
      <c r="B48" s="143" t="s">
        <v>75</v>
      </c>
      <c r="C48" s="115" t="s">
        <v>34</v>
      </c>
      <c r="D48" s="91">
        <v>652</v>
      </c>
      <c r="E48" s="115" t="s">
        <v>85</v>
      </c>
      <c r="F48" s="142">
        <v>1217</v>
      </c>
      <c r="G48" s="142">
        <f t="shared" si="1"/>
        <v>793484</v>
      </c>
    </row>
    <row r="49" spans="1:7" ht="12.75" customHeight="1" x14ac:dyDescent="0.35">
      <c r="A49" s="96"/>
      <c r="B49" s="143" t="s">
        <v>76</v>
      </c>
      <c r="C49" s="115" t="s">
        <v>34</v>
      </c>
      <c r="D49" s="91">
        <v>400</v>
      </c>
      <c r="E49" s="115" t="s">
        <v>85</v>
      </c>
      <c r="F49" s="142">
        <v>1266</v>
      </c>
      <c r="G49" s="142">
        <f t="shared" si="1"/>
        <v>506400</v>
      </c>
    </row>
    <row r="50" spans="1:7" ht="12.75" customHeight="1" x14ac:dyDescent="0.35">
      <c r="A50" s="96"/>
      <c r="B50" s="143" t="s">
        <v>35</v>
      </c>
      <c r="C50" s="115"/>
      <c r="D50" s="91"/>
      <c r="E50" s="115"/>
      <c r="F50" s="142"/>
      <c r="G50" s="142"/>
    </row>
    <row r="51" spans="1:7" ht="12.75" customHeight="1" x14ac:dyDescent="0.35">
      <c r="A51" s="96"/>
      <c r="B51" s="143" t="s">
        <v>94</v>
      </c>
      <c r="C51" s="115" t="s">
        <v>95</v>
      </c>
      <c r="D51" s="91">
        <v>4</v>
      </c>
      <c r="E51" s="115" t="s">
        <v>85</v>
      </c>
      <c r="F51" s="142">
        <v>23990</v>
      </c>
      <c r="G51" s="142">
        <f t="shared" si="1"/>
        <v>95960</v>
      </c>
    </row>
    <row r="52" spans="1:7" ht="12.75" customHeight="1" x14ac:dyDescent="0.35">
      <c r="A52" s="96"/>
      <c r="B52" s="143" t="s">
        <v>96</v>
      </c>
      <c r="C52" s="115"/>
      <c r="D52" s="91"/>
      <c r="E52" s="115"/>
      <c r="F52" s="142"/>
      <c r="G52" s="142"/>
    </row>
    <row r="53" spans="1:7" ht="12.75" customHeight="1" x14ac:dyDescent="0.35">
      <c r="A53" s="96"/>
      <c r="B53" s="91" t="s">
        <v>97</v>
      </c>
      <c r="C53" s="115" t="s">
        <v>95</v>
      </c>
      <c r="D53" s="91">
        <v>3.5</v>
      </c>
      <c r="E53" s="115" t="s">
        <v>98</v>
      </c>
      <c r="F53" s="142">
        <v>44537</v>
      </c>
      <c r="G53" s="142">
        <f t="shared" si="1"/>
        <v>155879.5</v>
      </c>
    </row>
    <row r="54" spans="1:7" ht="12.75" customHeight="1" x14ac:dyDescent="0.35">
      <c r="A54" s="96"/>
      <c r="B54" s="91" t="s">
        <v>99</v>
      </c>
      <c r="C54" s="115" t="s">
        <v>34</v>
      </c>
      <c r="D54" s="91">
        <v>2</v>
      </c>
      <c r="E54" s="115" t="s">
        <v>100</v>
      </c>
      <c r="F54" s="142">
        <v>22650</v>
      </c>
      <c r="G54" s="142">
        <f t="shared" si="1"/>
        <v>45300</v>
      </c>
    </row>
    <row r="55" spans="1:7" ht="12.75" customHeight="1" x14ac:dyDescent="0.35">
      <c r="A55" s="96"/>
      <c r="B55" s="143" t="s">
        <v>101</v>
      </c>
      <c r="C55" s="115" t="s">
        <v>102</v>
      </c>
      <c r="D55" s="91">
        <v>2</v>
      </c>
      <c r="E55" s="115" t="s">
        <v>103</v>
      </c>
      <c r="F55" s="142">
        <v>15960</v>
      </c>
      <c r="G55" s="142">
        <f t="shared" si="1"/>
        <v>31920</v>
      </c>
    </row>
    <row r="56" spans="1:7" ht="13.5" customHeight="1" x14ac:dyDescent="0.35">
      <c r="A56" s="84"/>
      <c r="B56" s="91" t="s">
        <v>104</v>
      </c>
      <c r="C56" s="115" t="s">
        <v>34</v>
      </c>
      <c r="D56" s="91">
        <v>4</v>
      </c>
      <c r="E56" s="115" t="s">
        <v>85</v>
      </c>
      <c r="F56" s="142">
        <v>24080</v>
      </c>
      <c r="G56" s="142">
        <f t="shared" si="1"/>
        <v>96320</v>
      </c>
    </row>
    <row r="57" spans="1:7" ht="12" customHeight="1" x14ac:dyDescent="0.35">
      <c r="A57" s="79"/>
      <c r="B57" s="91" t="s">
        <v>105</v>
      </c>
      <c r="C57" s="115" t="s">
        <v>34</v>
      </c>
      <c r="D57" s="91">
        <v>2</v>
      </c>
      <c r="E57" s="115" t="s">
        <v>85</v>
      </c>
      <c r="F57" s="142">
        <v>34200</v>
      </c>
      <c r="G57" s="142">
        <f t="shared" si="1"/>
        <v>68400</v>
      </c>
    </row>
    <row r="58" spans="1:7" ht="12" customHeight="1" x14ac:dyDescent="0.35">
      <c r="A58" s="84"/>
      <c r="B58" s="114"/>
      <c r="C58" s="115"/>
      <c r="D58" s="89"/>
      <c r="E58" s="115"/>
      <c r="F58" s="113"/>
      <c r="G58" s="113"/>
    </row>
    <row r="59" spans="1:7" ht="24" customHeight="1" x14ac:dyDescent="0.35">
      <c r="A59" s="84"/>
      <c r="B59" s="116"/>
      <c r="C59" s="117"/>
      <c r="D59" s="118"/>
      <c r="E59" s="117"/>
      <c r="F59" s="119"/>
      <c r="G59" s="119"/>
    </row>
    <row r="60" spans="1:7" ht="12.75" customHeight="1" x14ac:dyDescent="0.35">
      <c r="A60" s="96"/>
      <c r="B60" s="29" t="s">
        <v>36</v>
      </c>
      <c r="C60" s="30"/>
      <c r="D60" s="30"/>
      <c r="E60" s="30"/>
      <c r="F60" s="31"/>
      <c r="G60" s="32">
        <f>SUM(G45:G59)</f>
        <v>3348613.5</v>
      </c>
    </row>
    <row r="61" spans="1:7" ht="19.5" customHeight="1" x14ac:dyDescent="0.35">
      <c r="A61" s="96"/>
      <c r="B61" s="103"/>
      <c r="C61" s="104"/>
      <c r="D61" s="104"/>
      <c r="E61" s="120"/>
      <c r="F61" s="105"/>
      <c r="G61" s="105"/>
    </row>
    <row r="62" spans="1:7" ht="13.5" customHeight="1" x14ac:dyDescent="0.35">
      <c r="A62" s="84"/>
      <c r="B62" s="12" t="s">
        <v>37</v>
      </c>
      <c r="C62" s="13"/>
      <c r="D62" s="14"/>
      <c r="E62" s="14"/>
      <c r="F62" s="15"/>
      <c r="G62" s="15"/>
    </row>
    <row r="63" spans="1:7" ht="12" customHeight="1" x14ac:dyDescent="0.35">
      <c r="A63" s="79"/>
      <c r="B63" s="23" t="s">
        <v>38</v>
      </c>
      <c r="C63" s="24" t="s">
        <v>30</v>
      </c>
      <c r="D63" s="24" t="s">
        <v>31</v>
      </c>
      <c r="E63" s="23" t="s">
        <v>17</v>
      </c>
      <c r="F63" s="24" t="s">
        <v>18</v>
      </c>
      <c r="G63" s="23" t="s">
        <v>19</v>
      </c>
    </row>
    <row r="64" spans="1:7" ht="12" customHeight="1" x14ac:dyDescent="0.35">
      <c r="A64" s="126"/>
      <c r="B64" s="100"/>
      <c r="C64" s="112"/>
      <c r="D64" s="113"/>
      <c r="E64" s="3"/>
      <c r="F64" s="121"/>
      <c r="G64" s="113"/>
    </row>
    <row r="65" spans="1:7" ht="12" customHeight="1" x14ac:dyDescent="0.35">
      <c r="A65" s="126"/>
      <c r="B65" s="122" t="s">
        <v>39</v>
      </c>
      <c r="C65" s="115"/>
      <c r="D65" s="113"/>
      <c r="E65" s="123"/>
      <c r="F65" s="121"/>
      <c r="G65" s="113"/>
    </row>
    <row r="66" spans="1:7" ht="12" customHeight="1" x14ac:dyDescent="0.35">
      <c r="A66" s="126"/>
      <c r="B66" s="33" t="s">
        <v>40</v>
      </c>
      <c r="C66" s="34"/>
      <c r="D66" s="34"/>
      <c r="E66" s="34"/>
      <c r="F66" s="35"/>
      <c r="G66" s="36">
        <f>SUM(G64)</f>
        <v>0</v>
      </c>
    </row>
    <row r="67" spans="1:7" ht="12" customHeight="1" x14ac:dyDescent="0.35">
      <c r="A67" s="126"/>
      <c r="B67" s="124"/>
      <c r="C67" s="124"/>
      <c r="D67" s="124"/>
      <c r="E67" s="124"/>
      <c r="F67" s="125"/>
      <c r="G67" s="125"/>
    </row>
    <row r="68" spans="1:7" ht="12" customHeight="1" x14ac:dyDescent="0.35">
      <c r="A68" s="126"/>
      <c r="B68" s="49" t="s">
        <v>41</v>
      </c>
      <c r="C68" s="50"/>
      <c r="D68" s="50"/>
      <c r="E68" s="50"/>
      <c r="F68" s="50"/>
      <c r="G68" s="51">
        <f>G28+G41+G60+G66</f>
        <v>6787128.4625000004</v>
      </c>
    </row>
    <row r="69" spans="1:7" ht="12" customHeight="1" x14ac:dyDescent="0.35">
      <c r="A69" s="126"/>
      <c r="B69" s="52" t="s">
        <v>42</v>
      </c>
      <c r="C69" s="38"/>
      <c r="D69" s="38"/>
      <c r="E69" s="38"/>
      <c r="F69" s="38"/>
      <c r="G69" s="53">
        <f>G68*0.05</f>
        <v>339356.42312500003</v>
      </c>
    </row>
    <row r="70" spans="1:7" ht="12.75" customHeight="1" x14ac:dyDescent="0.35">
      <c r="A70" s="126"/>
      <c r="B70" s="54" t="s">
        <v>43</v>
      </c>
      <c r="C70" s="37"/>
      <c r="D70" s="37"/>
      <c r="E70" s="37"/>
      <c r="F70" s="37"/>
      <c r="G70" s="55">
        <f>G69+G68</f>
        <v>7126484.8856250001</v>
      </c>
    </row>
    <row r="71" spans="1:7" ht="12" customHeight="1" x14ac:dyDescent="0.35">
      <c r="A71" s="126"/>
      <c r="B71" s="52" t="s">
        <v>44</v>
      </c>
      <c r="C71" s="38"/>
      <c r="D71" s="38"/>
      <c r="E71" s="38"/>
      <c r="F71" s="38"/>
      <c r="G71" s="53">
        <f>G12</f>
        <v>13200000</v>
      </c>
    </row>
    <row r="72" spans="1:7" ht="12" customHeight="1" x14ac:dyDescent="0.35">
      <c r="A72" s="126"/>
      <c r="B72" s="56" t="s">
        <v>45</v>
      </c>
      <c r="C72" s="57"/>
      <c r="D72" s="57"/>
      <c r="E72" s="57"/>
      <c r="F72" s="57"/>
      <c r="G72" s="58">
        <f>G71-G70</f>
        <v>6073515.1143749999</v>
      </c>
    </row>
    <row r="73" spans="1:7" ht="12" customHeight="1" x14ac:dyDescent="0.35">
      <c r="A73" s="126"/>
      <c r="B73" s="47" t="s">
        <v>46</v>
      </c>
      <c r="C73" s="48"/>
      <c r="D73" s="48"/>
      <c r="E73" s="48"/>
      <c r="F73" s="48"/>
      <c r="G73" s="45"/>
    </row>
    <row r="74" spans="1:7" ht="12" customHeight="1" thickBot="1" x14ac:dyDescent="0.4">
      <c r="A74" s="126"/>
      <c r="B74" s="59"/>
      <c r="C74" s="48"/>
      <c r="D74" s="48"/>
      <c r="E74" s="48"/>
      <c r="F74" s="48"/>
      <c r="G74" s="45"/>
    </row>
    <row r="75" spans="1:7" ht="12" customHeight="1" x14ac:dyDescent="0.35">
      <c r="A75" s="126"/>
      <c r="B75" s="68" t="s">
        <v>47</v>
      </c>
      <c r="C75" s="127"/>
      <c r="D75" s="127"/>
      <c r="E75" s="127"/>
      <c r="F75" s="128"/>
      <c r="G75" s="45"/>
    </row>
    <row r="76" spans="1:7" ht="12" customHeight="1" x14ac:dyDescent="0.35">
      <c r="A76" s="126"/>
      <c r="B76" s="69" t="s">
        <v>48</v>
      </c>
      <c r="C76" s="66"/>
      <c r="D76" s="66"/>
      <c r="E76" s="66"/>
      <c r="F76" s="129"/>
      <c r="G76" s="45"/>
    </row>
    <row r="77" spans="1:7" ht="12.75" customHeight="1" x14ac:dyDescent="0.35">
      <c r="A77" s="126"/>
      <c r="B77" s="69" t="s">
        <v>49</v>
      </c>
      <c r="C77" s="66"/>
      <c r="D77" s="66"/>
      <c r="E77" s="66"/>
      <c r="F77" s="129"/>
      <c r="G77" s="45"/>
    </row>
    <row r="78" spans="1:7" ht="12.75" customHeight="1" x14ac:dyDescent="0.35">
      <c r="A78" s="126"/>
      <c r="B78" s="69" t="s">
        <v>50</v>
      </c>
      <c r="C78" s="66"/>
      <c r="D78" s="66"/>
      <c r="E78" s="66"/>
      <c r="F78" s="129"/>
      <c r="G78" s="45"/>
    </row>
    <row r="79" spans="1:7" ht="15" customHeight="1" x14ac:dyDescent="0.35">
      <c r="A79" s="126"/>
      <c r="B79" s="69" t="s">
        <v>51</v>
      </c>
      <c r="C79" s="66"/>
      <c r="D79" s="66"/>
      <c r="E79" s="66"/>
      <c r="F79" s="129"/>
      <c r="G79" s="45"/>
    </row>
    <row r="80" spans="1:7" ht="12" customHeight="1" x14ac:dyDescent="0.35">
      <c r="A80" s="126"/>
      <c r="B80" s="69" t="s">
        <v>52</v>
      </c>
      <c r="C80" s="66"/>
      <c r="D80" s="66"/>
      <c r="E80" s="66"/>
      <c r="F80" s="129"/>
      <c r="G80" s="45"/>
    </row>
    <row r="81" spans="1:7" ht="12" customHeight="1" thickBot="1" x14ac:dyDescent="0.4">
      <c r="A81" s="126"/>
      <c r="B81" s="70" t="s">
        <v>53</v>
      </c>
      <c r="C81" s="130"/>
      <c r="D81" s="130"/>
      <c r="E81" s="130"/>
      <c r="F81" s="131"/>
      <c r="G81" s="45"/>
    </row>
    <row r="82" spans="1:7" ht="12" customHeight="1" x14ac:dyDescent="0.35">
      <c r="A82" s="126"/>
      <c r="B82" s="66"/>
      <c r="C82" s="66"/>
      <c r="D82" s="66"/>
      <c r="E82" s="66"/>
      <c r="F82" s="66"/>
      <c r="G82" s="45"/>
    </row>
    <row r="83" spans="1:7" ht="12" customHeight="1" thickBot="1" x14ac:dyDescent="0.4">
      <c r="A83" s="126"/>
      <c r="B83" s="161" t="s">
        <v>54</v>
      </c>
      <c r="C83" s="162"/>
      <c r="D83" s="132"/>
      <c r="E83" s="133"/>
      <c r="F83" s="133"/>
      <c r="G83" s="45"/>
    </row>
    <row r="84" spans="1:7" ht="12" customHeight="1" x14ac:dyDescent="0.35">
      <c r="A84" s="126"/>
      <c r="B84" s="61" t="s">
        <v>38</v>
      </c>
      <c r="C84" s="39" t="s">
        <v>55</v>
      </c>
      <c r="D84" s="134" t="s">
        <v>56</v>
      </c>
      <c r="E84" s="133"/>
      <c r="F84" s="133"/>
      <c r="G84" s="45"/>
    </row>
    <row r="85" spans="1:7" ht="12" customHeight="1" x14ac:dyDescent="0.35">
      <c r="A85" s="126"/>
      <c r="B85" s="62" t="s">
        <v>57</v>
      </c>
      <c r="C85" s="40">
        <f>+G28</f>
        <v>3100000</v>
      </c>
      <c r="D85" s="135">
        <f>(C85/C91)</f>
        <v>0.43499706373517788</v>
      </c>
      <c r="E85" s="133"/>
      <c r="F85" s="133"/>
      <c r="G85" s="45"/>
    </row>
    <row r="86" spans="1:7" ht="12" customHeight="1" x14ac:dyDescent="0.35">
      <c r="A86" s="126"/>
      <c r="B86" s="62" t="s">
        <v>58</v>
      </c>
      <c r="C86" s="41">
        <v>0</v>
      </c>
      <c r="D86" s="135">
        <v>0</v>
      </c>
      <c r="E86" s="133"/>
      <c r="F86" s="133"/>
      <c r="G86" s="45"/>
    </row>
    <row r="87" spans="1:7" ht="12.75" customHeight="1" x14ac:dyDescent="0.35">
      <c r="A87" s="126"/>
      <c r="B87" s="62" t="s">
        <v>59</v>
      </c>
      <c r="C87" s="40">
        <f>+G41</f>
        <v>338514.96250000002</v>
      </c>
      <c r="D87" s="135">
        <f>(C87/C91)</f>
        <v>4.7500972489652855E-2</v>
      </c>
      <c r="E87" s="133"/>
      <c r="F87" s="133"/>
      <c r="G87" s="45"/>
    </row>
    <row r="88" spans="1:7" ht="12" customHeight="1" x14ac:dyDescent="0.35">
      <c r="A88" s="126"/>
      <c r="B88" s="62" t="s">
        <v>29</v>
      </c>
      <c r="C88" s="40">
        <f>+G60</f>
        <v>3348613.5</v>
      </c>
      <c r="D88" s="135">
        <f>(C88/C91)</f>
        <v>0.46988291615612165</v>
      </c>
      <c r="E88" s="133"/>
      <c r="F88" s="133"/>
      <c r="G88" s="45"/>
    </row>
    <row r="89" spans="1:7" ht="12.75" customHeight="1" x14ac:dyDescent="0.35">
      <c r="A89" s="126"/>
      <c r="B89" s="62" t="s">
        <v>60</v>
      </c>
      <c r="C89" s="42"/>
      <c r="D89" s="135">
        <f>(C89/C91)</f>
        <v>0</v>
      </c>
      <c r="E89" s="44"/>
      <c r="F89" s="44"/>
      <c r="G89" s="45"/>
    </row>
    <row r="90" spans="1:7" ht="12" customHeight="1" x14ac:dyDescent="0.35">
      <c r="A90" s="136"/>
      <c r="B90" s="62" t="s">
        <v>61</v>
      </c>
      <c r="C90" s="42">
        <f>+G69</f>
        <v>339356.42312500003</v>
      </c>
      <c r="D90" s="135">
        <f>(C90/C91)</f>
        <v>4.7619047619047623E-2</v>
      </c>
      <c r="E90" s="44"/>
      <c r="F90" s="44"/>
      <c r="G90" s="45"/>
    </row>
    <row r="91" spans="1:7" ht="12" customHeight="1" thickBot="1" x14ac:dyDescent="0.4">
      <c r="A91" s="126"/>
      <c r="B91" s="63" t="s">
        <v>62</v>
      </c>
      <c r="C91" s="64">
        <f>SUM(C85:C90)</f>
        <v>7126484.8856250001</v>
      </c>
      <c r="D91" s="65">
        <f>SUM(D85:D90)</f>
        <v>1</v>
      </c>
      <c r="E91" s="44"/>
      <c r="F91" s="44"/>
      <c r="G91" s="45"/>
    </row>
    <row r="92" spans="1:7" ht="12.75" customHeight="1" x14ac:dyDescent="0.35">
      <c r="A92" s="126"/>
      <c r="B92" s="59"/>
      <c r="C92" s="48"/>
      <c r="D92" s="48"/>
      <c r="E92" s="48"/>
      <c r="F92" s="48"/>
      <c r="G92" s="45"/>
    </row>
    <row r="93" spans="1:7" ht="15.65" customHeight="1" x14ac:dyDescent="0.35">
      <c r="A93" s="126"/>
      <c r="B93" s="60"/>
      <c r="C93" s="48"/>
      <c r="D93" s="48"/>
      <c r="E93" s="48"/>
      <c r="F93" s="48"/>
      <c r="G93" s="45"/>
    </row>
    <row r="94" spans="1:7" ht="11.25" customHeight="1" thickBot="1" x14ac:dyDescent="0.4">
      <c r="B94" s="72"/>
      <c r="C94" s="73" t="s">
        <v>63</v>
      </c>
      <c r="D94" s="74"/>
      <c r="E94" s="75"/>
      <c r="F94" s="43"/>
      <c r="G94" s="45"/>
    </row>
    <row r="95" spans="1:7" ht="11.25" customHeight="1" x14ac:dyDescent="0.35">
      <c r="B95" s="76" t="s">
        <v>64</v>
      </c>
      <c r="C95" s="154">
        <f>+G9</f>
        <v>330</v>
      </c>
      <c r="D95" s="154">
        <v>340</v>
      </c>
      <c r="E95" s="77">
        <v>350</v>
      </c>
      <c r="F95" s="71"/>
      <c r="G95" s="46"/>
    </row>
    <row r="96" spans="1:7" ht="11.25" customHeight="1" thickBot="1" x14ac:dyDescent="0.4">
      <c r="B96" s="63" t="s">
        <v>65</v>
      </c>
      <c r="C96" s="64">
        <f>(G70/C95)*1.025</f>
        <v>22135.293962926135</v>
      </c>
      <c r="D96" s="64">
        <f>+(G70/D95)*1.025</f>
        <v>21484.255905193015</v>
      </c>
      <c r="E96" s="78">
        <f>(G70/E95)*1.025</f>
        <v>20870.420022187496</v>
      </c>
      <c r="F96" s="71"/>
      <c r="G96" s="46"/>
    </row>
    <row r="97" spans="2:7" ht="11.25" customHeight="1" x14ac:dyDescent="0.35">
      <c r="B97" s="67" t="s">
        <v>66</v>
      </c>
      <c r="C97" s="66"/>
      <c r="D97" s="66"/>
      <c r="E97" s="66"/>
      <c r="F97" s="66"/>
      <c r="G97" s="66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Silva Bastidas Claudia Paulina</cp:lastModifiedBy>
  <dcterms:created xsi:type="dcterms:W3CDTF">2020-11-27T12:49:26Z</dcterms:created>
  <dcterms:modified xsi:type="dcterms:W3CDTF">2023-03-13T12:08:30Z</dcterms:modified>
</cp:coreProperties>
</file>