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papa tempran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7" i="1" l="1"/>
  <c r="B84" i="1"/>
  <c r="E58" i="1"/>
  <c r="F58" i="1" s="1"/>
  <c r="E56" i="1"/>
  <c r="F56" i="1" s="1"/>
  <c r="E54" i="1"/>
  <c r="F54" i="1" s="1"/>
  <c r="E52" i="1"/>
  <c r="F52" i="1" s="1"/>
  <c r="E51" i="1"/>
  <c r="F51" i="1" s="1"/>
  <c r="E50" i="1"/>
  <c r="F50" i="1" s="1"/>
  <c r="E48" i="1"/>
  <c r="F48" i="1" s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F44" i="1" s="1"/>
  <c r="B85" i="1" s="1"/>
  <c r="E37" i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F12" i="1"/>
  <c r="F69" i="1" s="1"/>
  <c r="F28" i="1" l="1"/>
  <c r="F59" i="1"/>
  <c r="B86" i="1" s="1"/>
  <c r="F66" i="1" l="1"/>
  <c r="B83" i="1"/>
  <c r="F67" i="1" l="1"/>
  <c r="B88" i="1" s="1"/>
  <c r="F68" i="1" l="1"/>
  <c r="B89" i="1"/>
  <c r="C87" i="1" l="1"/>
  <c r="C85" i="1"/>
  <c r="C86" i="1"/>
  <c r="C83" i="1"/>
  <c r="C89" i="1" s="1"/>
  <c r="D94" i="1"/>
  <c r="C94" i="1"/>
  <c r="B94" i="1"/>
  <c r="F70" i="1"/>
  <c r="C88" i="1"/>
</calcChain>
</file>

<file path=xl/sharedStrings.xml><?xml version="1.0" encoding="utf-8"?>
<sst xmlns="http://schemas.openxmlformats.org/spreadsheetml/2006/main" count="159" uniqueCount="112">
  <si>
    <t>RUBRO O CULTIVO</t>
  </si>
  <si>
    <t>PAPA TEMPRANA</t>
  </si>
  <si>
    <t>RENDIMIENTO (Kg/ha)</t>
  </si>
  <si>
    <t>VARIEDAD</t>
  </si>
  <si>
    <t>CARDINAL</t>
  </si>
  <si>
    <t>Fecha Estimada precio venta</t>
  </si>
  <si>
    <t>NIVEL TECNOLÓGICO</t>
  </si>
  <si>
    <t>BAJO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</si>
  <si>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</si>
  <si>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</si>
  <si>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</si>
  <si>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</si>
  <si>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</si>
  <si>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</si>
  <si>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</si>
  <si>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INTERMEDIARIO</t>
  </si>
  <si>
    <t>COMUNA/LOCALIDAD</t>
  </si>
  <si>
    <t>COQUIMBO-LA SERENA</t>
  </si>
  <si>
    <t>FECHA DE COSECHA</t>
  </si>
  <si>
    <t>ENE-ABR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</si>
  <si>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</si>
  <si>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</si>
  <si>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</si>
  <si>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</si>
  <si>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</si>
  <si>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</si>
  <si>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</si>
  <si>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</si>
  <si>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</si>
  <si>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</si>
  <si>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</si>
  <si>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Prep. Semillas y brotación</t>
  </si>
  <si>
    <t>JH</t>
  </si>
  <si>
    <t>Ago-Nov</t>
  </si>
  <si>
    <t>limpia</t>
  </si>
  <si>
    <t>Oct-Dic</t>
  </si>
  <si>
    <t>APLICACIÓN  FERTILIZANTES</t>
  </si>
  <si>
    <t>Aplicación agroquimico</t>
  </si>
  <si>
    <t>Siembra</t>
  </si>
  <si>
    <t>Ene- Abr</t>
  </si>
  <si>
    <t>Cosecha</t>
  </si>
  <si>
    <t>Sept-Ene</t>
  </si>
  <si>
    <t>Riego</t>
  </si>
  <si>
    <t>Oct-Mar</t>
  </si>
  <si>
    <t>Subtotal Jornadas Hombre</t>
  </si>
  <si>
    <t>JORNADAS ANIMAL</t>
  </si>
  <si>
    <t>Subtotal Jornadas Animal</t>
  </si>
  <si>
    <t>MAQUINARIA</t>
  </si>
  <si>
    <t>rastraje</t>
  </si>
  <si>
    <t>JM</t>
  </si>
  <si>
    <t>Ago-Dic</t>
  </si>
  <si>
    <t>Melgadura</t>
  </si>
  <si>
    <t>Aradura</t>
  </si>
  <si>
    <t>Aplicación de Insumos</t>
  </si>
  <si>
    <t>Oct-Feb</t>
  </si>
  <si>
    <t>Aporca</t>
  </si>
  <si>
    <t>Oct-Nov</t>
  </si>
  <si>
    <t>Acequiadora</t>
  </si>
  <si>
    <t>Cosecha y Acarreo</t>
  </si>
  <si>
    <t>Ene-Abr</t>
  </si>
  <si>
    <t>Subtotal Costo Maquinaria</t>
  </si>
  <si>
    <t>INSUMOS</t>
  </si>
  <si>
    <t>UNIDAD (Kg/l/u</t>
  </si>
  <si>
    <t>CANTIDAD (kg/I/u)</t>
  </si>
  <si>
    <t>SUBTOTAL ($)</t>
  </si>
  <si>
    <t>SEMILLAS papa</t>
  </si>
  <si>
    <t>Kg</t>
  </si>
  <si>
    <t>Agosto</t>
  </si>
  <si>
    <t>FERTILIZANTES</t>
  </si>
  <si>
    <t>SFT</t>
  </si>
  <si>
    <t xml:space="preserve">U </t>
  </si>
  <si>
    <t>UREA</t>
  </si>
  <si>
    <t>MEZCLA PRESIEMBRA</t>
  </si>
  <si>
    <t>FUNGICIDAS</t>
  </si>
  <si>
    <t>CURZATE</t>
  </si>
  <si>
    <t>INSECTICIDAS</t>
  </si>
  <si>
    <t>ENGEO</t>
  </si>
  <si>
    <t>L</t>
  </si>
  <si>
    <t>OTROS</t>
  </si>
  <si>
    <t>COMPOST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</si>
  <si>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</si>
  <si>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</si>
  <si>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</si>
  <si>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</si>
  <si>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</si>
  <si>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</si>
  <si>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</si>
  <si>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</si>
  <si>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</si>
  <si>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</si>
  <si>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</si>
  <si>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</si>
  <si>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</si>
  <si>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</si>
  <si>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</si>
  <si>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</si>
  <si>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</si>
  <si>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</si>
  <si>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</si>
  <si>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</si>
  <si>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</si>
  <si>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</si>
  <si>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</si>
  <si>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</si>
  <si>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</si>
  <si>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</si>
  <si>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</si>
  <si>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</si>
  <si>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($/kg)</t>
  </si>
  <si>
    <t>Rendimient 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</si>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</sst>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0" fillId="3" borderId="0" xfId="0" applyFill="1"/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0" xfId="0" applyFont="1" applyFill="1"/>
    <xf numFmtId="0" fontId="3" fillId="2" borderId="0" xfId="0" applyFont="1" applyFill="1" applyAlignment="1">
      <alignment horizontal="center" vertical="center" wrapText="1"/>
    </xf>
    <xf numFmtId="0" fontId="6" fillId="0" borderId="0" xfId="0" applyFont="1"/>
    <xf numFmtId="0" fontId="3" fillId="4" borderId="0" xfId="0" applyFont="1" applyFill="1" applyAlignment="1">
      <alignment vertical="center" wrapText="1"/>
    </xf>
    <xf numFmtId="164" fontId="1" fillId="3" borderId="0" xfId="2" applyNumberFormat="1" applyFont="1" applyFill="1" applyBorder="1"/>
    <xf numFmtId="0" fontId="3" fillId="2" borderId="1" xfId="0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 wrapText="1"/>
    </xf>
    <xf numFmtId="164" fontId="3" fillId="2" borderId="1" xfId="2" applyNumberFormat="1" applyFont="1" applyFill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4" fontId="1" fillId="0" borderId="1" xfId="2" applyNumberFormat="1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2" applyNumberFormat="1" applyFont="1" applyFill="1" applyBorder="1" applyAlignment="1">
      <alignment horizontal="center" wrapText="1"/>
    </xf>
    <xf numFmtId="164" fontId="3" fillId="3" borderId="1" xfId="2" applyNumberFormat="1" applyFont="1" applyFill="1" applyBorder="1" applyAlignment="1">
      <alignment horizontal="center"/>
    </xf>
    <xf numFmtId="164" fontId="2" fillId="2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0" borderId="1" xfId="0" applyFont="1" applyBorder="1"/>
    <xf numFmtId="1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1" fillId="3" borderId="0" xfId="2" applyNumberFormat="1" applyFont="1" applyFill="1"/>
    <xf numFmtId="0" fontId="2" fillId="4" borderId="0" xfId="0" applyFont="1" applyFill="1"/>
    <xf numFmtId="0" fontId="0" fillId="0" borderId="1" xfId="0" applyBorder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3" fillId="4" borderId="0" xfId="0" applyFont="1" applyFill="1"/>
    <xf numFmtId="3" fontId="3" fillId="4" borderId="0" xfId="0" applyNumberFormat="1" applyFont="1" applyFill="1"/>
    <xf numFmtId="0" fontId="3" fillId="2" borderId="0" xfId="0" applyFont="1" applyFill="1"/>
    <xf numFmtId="3" fontId="3" fillId="2" borderId="0" xfId="0" applyNumberFormat="1" applyFont="1" applyFill="1"/>
    <xf numFmtId="49" fontId="0" fillId="5" borderId="0" xfId="0" applyNumberFormat="1" applyFill="1" applyAlignment="1">
      <alignment vertical="center"/>
    </xf>
    <xf numFmtId="0" fontId="10" fillId="5" borderId="0" xfId="0" applyFont="1" applyFill="1" applyAlignment="1">
      <alignment vertical="center"/>
    </xf>
    <xf numFmtId="166" fontId="11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2" fillId="5" borderId="2" xfId="0" applyNumberFormat="1" applyFont="1" applyFill="1" applyBorder="1" applyAlignment="1">
      <alignment vertical="center"/>
    </xf>
    <xf numFmtId="0" fontId="14" fillId="5" borderId="3" xfId="0" applyFont="1" applyFill="1" applyBorder="1"/>
    <xf numFmtId="0" fontId="14" fillId="5" borderId="4" xfId="0" applyFont="1" applyFill="1" applyBorder="1"/>
    <xf numFmtId="49" fontId="14" fillId="5" borderId="5" xfId="0" applyNumberFormat="1" applyFont="1" applyFill="1" applyBorder="1" applyAlignment="1">
      <alignment vertical="center"/>
    </xf>
    <xf numFmtId="0" fontId="14" fillId="5" borderId="0" xfId="0" applyFont="1" applyFill="1"/>
    <xf numFmtId="0" fontId="14" fillId="5" borderId="6" xfId="0" applyFont="1" applyFill="1" applyBorder="1"/>
    <xf numFmtId="49" fontId="14" fillId="5" borderId="7" xfId="0" applyNumberFormat="1" applyFont="1" applyFill="1" applyBorder="1" applyAlignment="1">
      <alignment vertical="center"/>
    </xf>
    <xf numFmtId="0" fontId="14" fillId="5" borderId="8" xfId="0" applyFont="1" applyFill="1" applyBorder="1"/>
    <xf numFmtId="0" fontId="14" fillId="5" borderId="9" xfId="0" applyFont="1" applyFill="1" applyBorder="1"/>
    <xf numFmtId="0" fontId="14" fillId="5" borderId="0" xfId="0" applyFont="1" applyFill="1" applyAlignment="1">
      <alignment vertical="center"/>
    </xf>
    <xf numFmtId="49" fontId="15" fillId="4" borderId="10" xfId="0" applyNumberFormat="1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6" fillId="4" borderId="12" xfId="0" applyFont="1" applyFill="1" applyBorder="1"/>
    <xf numFmtId="0" fontId="14" fillId="3" borderId="0" xfId="0" applyFont="1" applyFill="1"/>
    <xf numFmtId="49" fontId="12" fillId="6" borderId="13" xfId="0" applyNumberFormat="1" applyFont="1" applyFill="1" applyBorder="1" applyAlignment="1">
      <alignment vertical="center"/>
    </xf>
    <xf numFmtId="49" fontId="12" fillId="6" borderId="14" xfId="0" applyNumberFormat="1" applyFont="1" applyFill="1" applyBorder="1" applyAlignment="1">
      <alignment vertical="center"/>
    </xf>
    <xf numFmtId="49" fontId="14" fillId="6" borderId="15" xfId="0" applyNumberFormat="1" applyFont="1" applyFill="1" applyBorder="1"/>
    <xf numFmtId="49" fontId="12" fillId="5" borderId="16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  <xf numFmtId="9" fontId="14" fillId="5" borderId="18" xfId="0" applyNumberFormat="1" applyFont="1" applyFill="1" applyBorder="1"/>
    <xf numFmtId="164" fontId="12" fillId="5" borderId="17" xfId="0" applyNumberFormat="1" applyFont="1" applyFill="1" applyBorder="1" applyAlignment="1">
      <alignment vertical="center"/>
    </xf>
    <xf numFmtId="167" fontId="12" fillId="5" borderId="17" xfId="0" applyNumberFormat="1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49" fontId="12" fillId="6" borderId="19" xfId="0" applyNumberFormat="1" applyFont="1" applyFill="1" applyBorder="1" applyAlignment="1">
      <alignment vertical="center"/>
    </xf>
    <xf numFmtId="167" fontId="12" fillId="6" borderId="20" xfId="0" applyNumberFormat="1" applyFont="1" applyFill="1" applyBorder="1" applyAlignment="1">
      <alignment vertical="center"/>
    </xf>
    <xf numFmtId="9" fontId="12" fillId="6" borderId="21" xfId="0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5" fillId="4" borderId="10" xfId="0" applyFont="1" applyFill="1" applyBorder="1" applyAlignment="1">
      <alignment vertical="center"/>
    </xf>
    <xf numFmtId="49" fontId="15" fillId="4" borderId="11" xfId="0" applyNumberFormat="1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49" fontId="12" fillId="6" borderId="22" xfId="0" applyNumberFormat="1" applyFont="1" applyFill="1" applyBorder="1" applyAlignment="1">
      <alignment vertical="center"/>
    </xf>
    <xf numFmtId="41" fontId="12" fillId="6" borderId="23" xfId="1" applyFont="1" applyFill="1" applyBorder="1" applyAlignment="1">
      <alignment vertical="center"/>
    </xf>
    <xf numFmtId="41" fontId="12" fillId="6" borderId="24" xfId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6" fontId="18" fillId="5" borderId="0" xfId="0" applyNumberFormat="1" applyFont="1" applyFill="1" applyAlignment="1">
      <alignment vertical="center"/>
    </xf>
    <xf numFmtId="41" fontId="12" fillId="6" borderId="20" xfId="1" applyFont="1" applyFill="1" applyBorder="1" applyAlignment="1">
      <alignment vertical="center"/>
    </xf>
    <xf numFmtId="41" fontId="12" fillId="6" borderId="21" xfId="1" applyFont="1" applyFill="1" applyBorder="1" applyAlignment="1">
      <alignment vertical="center"/>
    </xf>
    <xf numFmtId="49" fontId="14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42BFC4-40FC-DB47-E6C4-90FD8A96F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83820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14"/>
  <sheetViews>
    <sheetView tabSelected="1" workbookViewId="0">
      <selection sqref="A1:J1048576"/>
    </sheetView>
  </sheetViews>
  <sheetFormatPr baseColWidth="10" defaultRowHeight="15" x14ac:dyDescent="0.25"/>
  <cols>
    <col min="1" max="1" width="22" customWidth="1"/>
    <col min="2" max="2" width="11.42578125" customWidth="1"/>
    <col min="3" max="3" width="15.5703125" bestFit="1" customWidth="1"/>
    <col min="4" max="4" width="11.42578125" customWidth="1"/>
    <col min="5" max="5" width="23.5703125" bestFit="1" customWidth="1"/>
    <col min="6" max="6" width="13.140625" bestFit="1" customWidth="1"/>
  </cols>
  <sheetData>
    <row r="9" spans="1:6" x14ac:dyDescent="0.25">
      <c r="A9" s="1" t="s">
        <v>0</v>
      </c>
      <c r="B9" s="2" t="s">
        <v>1</v>
      </c>
      <c r="C9" s="2"/>
      <c r="D9" s="3"/>
      <c r="E9" s="1" t="s">
        <v>2</v>
      </c>
      <c r="F9" s="4">
        <v>20000</v>
      </c>
    </row>
    <row r="10" spans="1:6" x14ac:dyDescent="0.25">
      <c r="A10" s="5" t="s">
        <v>3</v>
      </c>
      <c r="B10" s="6" t="s">
        <v>4</v>
      </c>
      <c r="C10" s="6"/>
      <c r="D10" s="3"/>
      <c r="E10" s="7" t="s">
        <v>5</v>
      </c>
      <c r="F10" s="8">
        <v>44927</v>
      </c>
    </row>
    <row r="11" spans="1:6" x14ac:dyDescent="0.25">
      <c r="A11" s="5" t="s">
        <v>6</v>
      </c>
      <c r="B11" s="6" t="s">
        <v>7</v>
      </c>
      <c r="C11" s="6"/>
      <c r="D11" s="3"/>
      <c r="E11" s="7" t="s">
        <v>8</v>
      </c>
      <c r="F11" s="9">
        <v>400</v>
      </c>
    </row>
    <row r="12" spans="1:6" x14ac:dyDescent="0.25">
      <c r="A12" s="5" t="s">
        <v>9</v>
      </c>
      <c r="B12" s="6" t="s">
        <v>10</v>
      </c>
      <c r="C12" s="6"/>
      <c r="D12" s="3"/>
      <c r="E12" s="7" t="s">
        <v>11</v>
      </c>
      <c r="F12" s="9">
        <f>SUM(F9*F11)</f>
        <v>8000000</v>
      </c>
    </row>
    <row r="13" spans="1:6" x14ac:dyDescent="0.25">
      <c r="A13" s="5" t="s">
        <v>12</v>
      </c>
      <c r="B13" s="10" t="s">
        <v>13</v>
      </c>
      <c r="C13" s="10"/>
      <c r="D13" s="3"/>
      <c r="E13" s="7" t="s">
        <v>14</v>
      </c>
      <c r="F13" s="11" t="s">
        <v>15</v>
      </c>
    </row>
    <row r="14" spans="1:6" x14ac:dyDescent="0.25">
      <c r="A14" s="12" t="s">
        <v>16</v>
      </c>
      <c r="B14" s="6" t="s">
        <v>17</v>
      </c>
      <c r="C14" s="6"/>
      <c r="D14" s="3"/>
      <c r="E14" s="7" t="s">
        <v>18</v>
      </c>
      <c r="F14" s="11" t="s">
        <v>19</v>
      </c>
    </row>
    <row r="15" spans="1:6" x14ac:dyDescent="0.25">
      <c r="A15" s="12" t="s">
        <v>20</v>
      </c>
      <c r="B15" s="13">
        <v>44896</v>
      </c>
      <c r="C15" s="14"/>
      <c r="D15" s="3"/>
      <c r="E15" s="7" t="s">
        <v>21</v>
      </c>
      <c r="F15" s="11" t="s">
        <v>22</v>
      </c>
    </row>
    <row r="16" spans="1:6" x14ac:dyDescent="0.25">
      <c r="A16" s="15"/>
      <c r="B16" s="3"/>
      <c r="C16" s="3"/>
      <c r="D16" s="3"/>
      <c r="E16" s="3"/>
      <c r="F16" s="3"/>
    </row>
    <row r="17" spans="1:6" x14ac:dyDescent="0.25">
      <c r="A17" s="16" t="s">
        <v>23</v>
      </c>
      <c r="B17" s="16"/>
      <c r="C17" s="16"/>
      <c r="D17" s="16"/>
      <c r="E17" s="16"/>
      <c r="F17" s="16"/>
    </row>
    <row r="18" spans="1:6" x14ac:dyDescent="0.25">
      <c r="A18" s="17"/>
      <c r="B18" s="15"/>
      <c r="C18" s="15"/>
      <c r="D18" s="15"/>
      <c r="E18" s="15"/>
      <c r="F18" s="15"/>
    </row>
    <row r="19" spans="1:6" x14ac:dyDescent="0.25">
      <c r="A19" s="18" t="s">
        <v>24</v>
      </c>
      <c r="B19" s="3"/>
      <c r="C19" s="3"/>
      <c r="D19" s="3"/>
      <c r="E19" s="19"/>
      <c r="F19" s="19"/>
    </row>
    <row r="20" spans="1:6" x14ac:dyDescent="0.25">
      <c r="A20" s="20" t="s">
        <v>25</v>
      </c>
      <c r="B20" s="20" t="s">
        <v>26</v>
      </c>
      <c r="C20" s="20" t="s">
        <v>27</v>
      </c>
      <c r="D20" s="20" t="s">
        <v>28</v>
      </c>
      <c r="E20" s="21" t="s">
        <v>29</v>
      </c>
      <c r="F20" s="22" t="s">
        <v>30</v>
      </c>
    </row>
    <row r="21" spans="1:6" x14ac:dyDescent="0.25">
      <c r="A21" s="23" t="s">
        <v>31</v>
      </c>
      <c r="B21" s="24" t="s">
        <v>32</v>
      </c>
      <c r="C21" s="25">
        <v>4</v>
      </c>
      <c r="D21" s="24" t="s">
        <v>33</v>
      </c>
      <c r="E21" s="26">
        <f>VLOOKUP(A21,[1]PRECIO!A2:C221,3,0)</f>
        <v>30000</v>
      </c>
      <c r="F21" s="26">
        <f>E21*C21</f>
        <v>120000</v>
      </c>
    </row>
    <row r="22" spans="1:6" x14ac:dyDescent="0.25">
      <c r="A22" s="23" t="s">
        <v>34</v>
      </c>
      <c r="B22" s="24" t="s">
        <v>32</v>
      </c>
      <c r="C22" s="25">
        <v>3.3333333333333335</v>
      </c>
      <c r="D22" s="24" t="s">
        <v>35</v>
      </c>
      <c r="E22" s="26">
        <f>VLOOKUP(A22,[1]PRECIO!A3:C222,3,0)</f>
        <v>30000</v>
      </c>
      <c r="F22" s="26">
        <f t="shared" ref="F22:F27" si="0">E22*C22</f>
        <v>100000</v>
      </c>
    </row>
    <row r="23" spans="1:6" x14ac:dyDescent="0.25">
      <c r="A23" s="23" t="s">
        <v>36</v>
      </c>
      <c r="B23" s="24" t="s">
        <v>32</v>
      </c>
      <c r="C23" s="25">
        <v>2</v>
      </c>
      <c r="D23" s="24" t="s">
        <v>35</v>
      </c>
      <c r="E23" s="26">
        <f>VLOOKUP(A23,[1]PRECIO!A4:C223,3,0)</f>
        <v>30000</v>
      </c>
      <c r="F23" s="26">
        <f t="shared" si="0"/>
        <v>60000</v>
      </c>
    </row>
    <row r="24" spans="1:6" x14ac:dyDescent="0.25">
      <c r="A24" s="23" t="s">
        <v>37</v>
      </c>
      <c r="B24" s="24" t="s">
        <v>32</v>
      </c>
      <c r="C24" s="25">
        <v>0.66666666666666663</v>
      </c>
      <c r="D24" s="24" t="s">
        <v>35</v>
      </c>
      <c r="E24" s="26">
        <f>VLOOKUP(A24,[1]PRECIO!A5:C224,3,0)</f>
        <v>30000</v>
      </c>
      <c r="F24" s="26">
        <f t="shared" si="0"/>
        <v>20000</v>
      </c>
    </row>
    <row r="25" spans="1:6" x14ac:dyDescent="0.25">
      <c r="A25" s="23" t="s">
        <v>38</v>
      </c>
      <c r="B25" s="24" t="s">
        <v>32</v>
      </c>
      <c r="C25" s="25">
        <v>6.666666666666667</v>
      </c>
      <c r="D25" s="24" t="s">
        <v>39</v>
      </c>
      <c r="E25" s="26">
        <f>VLOOKUP(A25,[1]PRECIO!A6:C225,3,0)</f>
        <v>30000</v>
      </c>
      <c r="F25" s="26">
        <f t="shared" si="0"/>
        <v>200000</v>
      </c>
    </row>
    <row r="26" spans="1:6" x14ac:dyDescent="0.25">
      <c r="A26" s="23" t="s">
        <v>40</v>
      </c>
      <c r="B26" s="24" t="s">
        <v>32</v>
      </c>
      <c r="C26" s="25">
        <v>6.666666666666667</v>
      </c>
      <c r="D26" s="24" t="s">
        <v>41</v>
      </c>
      <c r="E26" s="26">
        <f>VLOOKUP(A26,[1]PRECIO!A7:C226,3,0)</f>
        <v>30000</v>
      </c>
      <c r="F26" s="26">
        <f t="shared" si="0"/>
        <v>200000</v>
      </c>
    </row>
    <row r="27" spans="1:6" x14ac:dyDescent="0.25">
      <c r="A27" s="23" t="s">
        <v>42</v>
      </c>
      <c r="B27" s="24" t="s">
        <v>32</v>
      </c>
      <c r="C27" s="25">
        <v>4</v>
      </c>
      <c r="D27" s="24" t="s">
        <v>43</v>
      </c>
      <c r="E27" s="26">
        <f>VLOOKUP(A27,[1]PRECIO!A8:C227,3,0)</f>
        <v>30000</v>
      </c>
      <c r="F27" s="26">
        <f t="shared" si="0"/>
        <v>120000</v>
      </c>
    </row>
    <row r="28" spans="1:6" x14ac:dyDescent="0.25">
      <c r="A28" s="27" t="s">
        <v>44</v>
      </c>
      <c r="B28" s="28"/>
      <c r="C28" s="28"/>
      <c r="D28" s="28"/>
      <c r="E28" s="29"/>
      <c r="F28" s="30">
        <f>SUM(F21:F27)</f>
        <v>820000</v>
      </c>
    </row>
    <row r="29" spans="1:6" x14ac:dyDescent="0.25">
      <c r="B29" s="3"/>
      <c r="C29" s="3"/>
      <c r="D29" s="3"/>
      <c r="E29" s="19"/>
      <c r="F29" s="19"/>
    </row>
    <row r="30" spans="1:6" x14ac:dyDescent="0.25">
      <c r="A30" s="18" t="s">
        <v>45</v>
      </c>
      <c r="B30" s="3"/>
      <c r="C30" s="3"/>
      <c r="D30" s="3"/>
      <c r="E30" s="19"/>
      <c r="F30" s="19"/>
    </row>
    <row r="31" spans="1:6" x14ac:dyDescent="0.25">
      <c r="A31" s="20" t="s">
        <v>25</v>
      </c>
      <c r="B31" s="20" t="s">
        <v>26</v>
      </c>
      <c r="C31" s="20" t="s">
        <v>27</v>
      </c>
      <c r="D31" s="20" t="s">
        <v>28</v>
      </c>
      <c r="E31" s="21" t="s">
        <v>29</v>
      </c>
      <c r="F31" s="22" t="s">
        <v>30</v>
      </c>
    </row>
    <row r="32" spans="1:6" x14ac:dyDescent="0.25">
      <c r="A32" s="31"/>
      <c r="B32" s="31"/>
      <c r="C32" s="31"/>
      <c r="D32" s="31"/>
      <c r="E32" s="32"/>
      <c r="F32" s="33"/>
    </row>
    <row r="33" spans="1:6" x14ac:dyDescent="0.25">
      <c r="A33" s="27" t="s">
        <v>46</v>
      </c>
      <c r="B33" s="28"/>
      <c r="C33" s="28"/>
      <c r="D33" s="28"/>
      <c r="E33" s="29"/>
      <c r="F33" s="34"/>
    </row>
    <row r="34" spans="1:6" x14ac:dyDescent="0.25">
      <c r="B34" s="3"/>
      <c r="C34" s="3"/>
      <c r="D34" s="3"/>
      <c r="E34" s="19"/>
      <c r="F34" s="19"/>
    </row>
    <row r="35" spans="1:6" x14ac:dyDescent="0.25">
      <c r="A35" s="18" t="s">
        <v>47</v>
      </c>
      <c r="B35" s="3"/>
      <c r="C35" s="3"/>
      <c r="D35" s="3"/>
      <c r="E35" s="19"/>
      <c r="F35" s="19"/>
    </row>
    <row r="36" spans="1:6" x14ac:dyDescent="0.25">
      <c r="A36" s="20" t="s">
        <v>25</v>
      </c>
      <c r="B36" s="20" t="s">
        <v>26</v>
      </c>
      <c r="C36" s="20" t="s">
        <v>27</v>
      </c>
      <c r="D36" s="20" t="s">
        <v>28</v>
      </c>
      <c r="E36" s="21" t="s">
        <v>29</v>
      </c>
      <c r="F36" s="22" t="s">
        <v>30</v>
      </c>
    </row>
    <row r="37" spans="1:6" x14ac:dyDescent="0.25">
      <c r="A37" s="23" t="s">
        <v>48</v>
      </c>
      <c r="B37" s="35" t="s">
        <v>49</v>
      </c>
      <c r="C37" s="36">
        <v>3.7499999999999999E-2</v>
      </c>
      <c r="D37" s="37" t="s">
        <v>50</v>
      </c>
      <c r="E37" s="38">
        <f>VLOOKUP(A37,[1]PRECIO!A18:C237,3,0)</f>
        <v>200000</v>
      </c>
      <c r="F37" s="38">
        <f>E37*C37</f>
        <v>7500</v>
      </c>
    </row>
    <row r="38" spans="1:6" x14ac:dyDescent="0.25">
      <c r="A38" s="23" t="s">
        <v>51</v>
      </c>
      <c r="B38" s="35" t="s">
        <v>49</v>
      </c>
      <c r="C38" s="36">
        <v>0.05</v>
      </c>
      <c r="D38" s="37" t="s">
        <v>50</v>
      </c>
      <c r="E38" s="38">
        <f>VLOOKUP(A38,[1]PRECIO!A19:C238,3,0)</f>
        <v>200000</v>
      </c>
      <c r="F38" s="38">
        <f t="shared" ref="F38:F43" si="1">E38*C38</f>
        <v>10000</v>
      </c>
    </row>
    <row r="39" spans="1:6" x14ac:dyDescent="0.25">
      <c r="A39" s="23" t="s">
        <v>52</v>
      </c>
      <c r="B39" s="35" t="s">
        <v>49</v>
      </c>
      <c r="C39" s="36">
        <v>6.25E-2</v>
      </c>
      <c r="D39" s="37" t="s">
        <v>50</v>
      </c>
      <c r="E39" s="38">
        <f>VLOOKUP(A39,[1]PRECIO!A20:C239,3,0)</f>
        <v>200000</v>
      </c>
      <c r="F39" s="38">
        <f t="shared" si="1"/>
        <v>12500</v>
      </c>
    </row>
    <row r="40" spans="1:6" x14ac:dyDescent="0.25">
      <c r="A40" s="23" t="s">
        <v>53</v>
      </c>
      <c r="B40" s="35" t="s">
        <v>49</v>
      </c>
      <c r="C40" s="36">
        <v>6.25E-2</v>
      </c>
      <c r="D40" s="39" t="s">
        <v>54</v>
      </c>
      <c r="E40" s="38">
        <f>VLOOKUP(A40,[1]PRECIO!A21:C240,3,0)</f>
        <v>200000</v>
      </c>
      <c r="F40" s="38">
        <f t="shared" si="1"/>
        <v>12500</v>
      </c>
    </row>
    <row r="41" spans="1:6" x14ac:dyDescent="0.25">
      <c r="A41" s="23" t="s">
        <v>55</v>
      </c>
      <c r="B41" s="35" t="s">
        <v>49</v>
      </c>
      <c r="C41" s="36">
        <v>7.8125E-2</v>
      </c>
      <c r="D41" s="39" t="s">
        <v>56</v>
      </c>
      <c r="E41" s="38">
        <f>VLOOKUP(A41,[1]PRECIO!A22:C241,3,0)</f>
        <v>200000</v>
      </c>
      <c r="F41" s="38">
        <f t="shared" si="1"/>
        <v>15625</v>
      </c>
    </row>
    <row r="42" spans="1:6" x14ac:dyDescent="0.25">
      <c r="A42" s="23" t="s">
        <v>57</v>
      </c>
      <c r="B42" s="35" t="s">
        <v>49</v>
      </c>
      <c r="C42" s="36">
        <v>4.6875E-2</v>
      </c>
      <c r="D42" s="35" t="s">
        <v>54</v>
      </c>
      <c r="E42" s="38">
        <f>VLOOKUP(A42,[1]PRECIO!A2:C242,3,0)</f>
        <v>200000</v>
      </c>
      <c r="F42" s="38">
        <f t="shared" si="1"/>
        <v>9375</v>
      </c>
    </row>
    <row r="43" spans="1:6" x14ac:dyDescent="0.25">
      <c r="A43" s="23" t="s">
        <v>58</v>
      </c>
      <c r="B43" s="35" t="s">
        <v>49</v>
      </c>
      <c r="C43" s="36">
        <v>0.25</v>
      </c>
      <c r="D43" s="37" t="s">
        <v>59</v>
      </c>
      <c r="E43" s="38">
        <f>VLOOKUP(A43,[1]PRECIO!A24:C243,3,0)</f>
        <v>200000</v>
      </c>
      <c r="F43" s="38">
        <f t="shared" si="1"/>
        <v>50000</v>
      </c>
    </row>
    <row r="44" spans="1:6" x14ac:dyDescent="0.25">
      <c r="A44" s="27" t="s">
        <v>60</v>
      </c>
      <c r="B44" s="28"/>
      <c r="C44" s="28"/>
      <c r="D44" s="28"/>
      <c r="E44" s="29"/>
      <c r="F44" s="30">
        <f>SUM(F37:F43)</f>
        <v>117500</v>
      </c>
    </row>
    <row r="45" spans="1:6" x14ac:dyDescent="0.25">
      <c r="B45" s="3"/>
      <c r="C45" s="3"/>
      <c r="D45" s="3"/>
      <c r="E45" s="19"/>
      <c r="F45" s="19"/>
    </row>
    <row r="46" spans="1:6" x14ac:dyDescent="0.25">
      <c r="A46" s="18" t="s">
        <v>61</v>
      </c>
      <c r="B46" s="3"/>
      <c r="C46" s="3"/>
      <c r="D46" s="3"/>
      <c r="E46" s="19"/>
      <c r="F46" s="19"/>
    </row>
    <row r="47" spans="1:6" x14ac:dyDescent="0.25">
      <c r="A47" s="20" t="s">
        <v>61</v>
      </c>
      <c r="B47" s="40" t="s">
        <v>62</v>
      </c>
      <c r="C47" s="40" t="s">
        <v>63</v>
      </c>
      <c r="D47" s="20" t="s">
        <v>28</v>
      </c>
      <c r="E47" s="22" t="s">
        <v>29</v>
      </c>
      <c r="F47" s="22" t="s">
        <v>64</v>
      </c>
    </row>
    <row r="48" spans="1:6" x14ac:dyDescent="0.25">
      <c r="A48" s="41" t="s">
        <v>65</v>
      </c>
      <c r="B48" s="39" t="s">
        <v>66</v>
      </c>
      <c r="C48" s="42">
        <v>2168.2692307692309</v>
      </c>
      <c r="D48" s="39" t="s">
        <v>67</v>
      </c>
      <c r="E48" s="26">
        <f>VLOOKUP(A48,[1]PRECIO!A29:C248,3,0)</f>
        <v>832</v>
      </c>
      <c r="F48" s="26">
        <f>E48*C48</f>
        <v>1804000.0000000002</v>
      </c>
    </row>
    <row r="49" spans="1:6" x14ac:dyDescent="0.25">
      <c r="A49" s="41" t="s">
        <v>68</v>
      </c>
      <c r="B49" s="39"/>
      <c r="C49" s="39"/>
      <c r="D49" s="39"/>
      <c r="E49" s="26"/>
      <c r="F49" s="26"/>
    </row>
    <row r="50" spans="1:6" x14ac:dyDescent="0.25">
      <c r="A50" s="23" t="s">
        <v>69</v>
      </c>
      <c r="B50" s="39" t="s">
        <v>70</v>
      </c>
      <c r="C50" s="39">
        <v>5</v>
      </c>
      <c r="D50" s="35" t="s">
        <v>54</v>
      </c>
      <c r="E50" s="26">
        <f>VLOOKUP(A50,[1]PRECIO!A31:C250,3,0)</f>
        <v>34400</v>
      </c>
      <c r="F50" s="26">
        <f>E50*C50</f>
        <v>172000</v>
      </c>
    </row>
    <row r="51" spans="1:6" x14ac:dyDescent="0.25">
      <c r="A51" s="23" t="s">
        <v>71</v>
      </c>
      <c r="B51" s="39" t="s">
        <v>70</v>
      </c>
      <c r="C51" s="39">
        <v>11</v>
      </c>
      <c r="D51" s="39" t="s">
        <v>54</v>
      </c>
      <c r="E51" s="26">
        <f>VLOOKUP(A51,[1]PRECIO!A32:C251,3,0)</f>
        <v>32700</v>
      </c>
      <c r="F51" s="26">
        <f>E51*C51</f>
        <v>359700</v>
      </c>
    </row>
    <row r="52" spans="1:6" x14ac:dyDescent="0.25">
      <c r="A52" s="23" t="s">
        <v>72</v>
      </c>
      <c r="B52" s="39" t="s">
        <v>66</v>
      </c>
      <c r="C52" s="39">
        <v>300</v>
      </c>
      <c r="D52" s="39" t="s">
        <v>67</v>
      </c>
      <c r="E52" s="26">
        <f>VLOOKUP(A52,[1]PRECIO!A33:C252,3,0)</f>
        <v>1600</v>
      </c>
      <c r="F52" s="26">
        <f>E52*C52</f>
        <v>480000</v>
      </c>
    </row>
    <row r="53" spans="1:6" x14ac:dyDescent="0.25">
      <c r="A53" s="41" t="s">
        <v>73</v>
      </c>
      <c r="B53" s="39"/>
      <c r="C53" s="39"/>
      <c r="D53" s="39"/>
      <c r="E53" s="26"/>
      <c r="F53" s="26"/>
    </row>
    <row r="54" spans="1:6" x14ac:dyDescent="0.25">
      <c r="A54" s="23" t="s">
        <v>74</v>
      </c>
      <c r="B54" s="39" t="s">
        <v>66</v>
      </c>
      <c r="C54" s="39">
        <v>12</v>
      </c>
      <c r="D54" s="39" t="s">
        <v>54</v>
      </c>
      <c r="E54" s="26">
        <f>VLOOKUP(A54,[1]PRECIO!A35:C254,3,0)</f>
        <v>19350</v>
      </c>
      <c r="F54" s="26">
        <f>E54*C54</f>
        <v>232200</v>
      </c>
    </row>
    <row r="55" spans="1:6" x14ac:dyDescent="0.25">
      <c r="A55" s="41" t="s">
        <v>75</v>
      </c>
      <c r="B55" s="39"/>
      <c r="C55" s="39"/>
      <c r="D55" s="39"/>
      <c r="E55" s="26"/>
      <c r="F55" s="26"/>
    </row>
    <row r="56" spans="1:6" x14ac:dyDescent="0.25">
      <c r="A56" s="23" t="s">
        <v>76</v>
      </c>
      <c r="B56" s="39" t="s">
        <v>77</v>
      </c>
      <c r="C56" s="39">
        <v>1</v>
      </c>
      <c r="D56" s="39" t="s">
        <v>54</v>
      </c>
      <c r="E56" s="26">
        <f>VLOOKUP(A56,[1]PRECIO!A37:C256,3,0)</f>
        <v>112890</v>
      </c>
      <c r="F56" s="26">
        <f>E56*C56</f>
        <v>112890</v>
      </c>
    </row>
    <row r="57" spans="1:6" x14ac:dyDescent="0.25">
      <c r="A57" s="41" t="s">
        <v>78</v>
      </c>
      <c r="B57" s="39"/>
      <c r="C57" s="39"/>
      <c r="D57" s="39"/>
      <c r="E57" s="26"/>
      <c r="F57" s="26"/>
    </row>
    <row r="58" spans="1:6" x14ac:dyDescent="0.25">
      <c r="A58" s="23" t="s">
        <v>79</v>
      </c>
      <c r="B58" s="39" t="s">
        <v>66</v>
      </c>
      <c r="C58" s="43">
        <v>10000</v>
      </c>
      <c r="D58" s="39" t="s">
        <v>67</v>
      </c>
      <c r="E58" s="26">
        <f>VLOOKUP(A58,[1]PRECIO!A39:C258,3,0)</f>
        <v>50</v>
      </c>
      <c r="F58" s="26">
        <f>E58*C58</f>
        <v>500000</v>
      </c>
    </row>
    <row r="59" spans="1:6" x14ac:dyDescent="0.25">
      <c r="A59" s="27" t="s">
        <v>80</v>
      </c>
      <c r="B59" s="28"/>
      <c r="C59" s="28"/>
      <c r="D59" s="28"/>
      <c r="E59" s="29"/>
      <c r="F59" s="30">
        <f>SUM(F48:F58)</f>
        <v>3660790</v>
      </c>
    </row>
    <row r="60" spans="1:6" x14ac:dyDescent="0.25">
      <c r="A60" s="3"/>
      <c r="B60" s="3"/>
      <c r="C60" s="3"/>
      <c r="D60" s="3"/>
      <c r="E60" s="44"/>
      <c r="F60" s="44"/>
    </row>
    <row r="61" spans="1:6" x14ac:dyDescent="0.25">
      <c r="A61" s="45" t="s">
        <v>81</v>
      </c>
      <c r="B61" s="3"/>
      <c r="C61" s="3"/>
      <c r="D61" s="3"/>
      <c r="E61" s="19"/>
      <c r="F61" s="19"/>
    </row>
    <row r="62" spans="1:6" x14ac:dyDescent="0.25">
      <c r="A62" s="20" t="s">
        <v>82</v>
      </c>
      <c r="B62" s="20" t="s">
        <v>62</v>
      </c>
      <c r="C62" s="20" t="s">
        <v>63</v>
      </c>
      <c r="D62" s="20" t="s">
        <v>28</v>
      </c>
      <c r="E62" s="22" t="s">
        <v>29</v>
      </c>
      <c r="F62" s="22" t="s">
        <v>64</v>
      </c>
    </row>
    <row r="63" spans="1:6" x14ac:dyDescent="0.25">
      <c r="A63" s="46"/>
      <c r="B63" s="46"/>
      <c r="C63" s="46"/>
      <c r="D63" s="46"/>
      <c r="E63" s="26"/>
      <c r="F63" s="26">
        <v>0</v>
      </c>
    </row>
    <row r="64" spans="1:6" x14ac:dyDescent="0.25">
      <c r="A64" s="27" t="s">
        <v>83</v>
      </c>
      <c r="B64" s="28"/>
      <c r="C64" s="28"/>
      <c r="D64" s="28"/>
      <c r="E64" s="29"/>
      <c r="F64" s="30">
        <v>0</v>
      </c>
    </row>
    <row r="65" spans="1:6" x14ac:dyDescent="0.25">
      <c r="A65" s="3"/>
      <c r="B65" s="3"/>
      <c r="C65" s="3"/>
      <c r="D65" s="3"/>
      <c r="E65" s="19"/>
      <c r="F65" s="19"/>
    </row>
    <row r="66" spans="1:6" x14ac:dyDescent="0.25">
      <c r="A66" s="45" t="s">
        <v>84</v>
      </c>
      <c r="B66" s="45"/>
      <c r="C66" s="45"/>
      <c r="D66" s="45"/>
      <c r="E66" s="45"/>
      <c r="F66" s="47">
        <f>SUM(F28+F33+F44+F59+F64)</f>
        <v>4598290</v>
      </c>
    </row>
    <row r="67" spans="1:6" x14ac:dyDescent="0.25">
      <c r="A67" s="48" t="s">
        <v>85</v>
      </c>
      <c r="B67" s="49"/>
      <c r="C67" s="49"/>
      <c r="D67" s="49"/>
      <c r="E67" s="49"/>
      <c r="F67" s="50">
        <f>SUM(F66*5/100)</f>
        <v>229914.5</v>
      </c>
    </row>
    <row r="68" spans="1:6" x14ac:dyDescent="0.25">
      <c r="A68" s="51" t="s">
        <v>86</v>
      </c>
      <c r="B68" s="51"/>
      <c r="C68" s="51"/>
      <c r="D68" s="51"/>
      <c r="E68" s="51"/>
      <c r="F68" s="52">
        <f>SUM(F66+F67)</f>
        <v>4828204.5</v>
      </c>
    </row>
    <row r="69" spans="1:6" x14ac:dyDescent="0.25">
      <c r="A69" s="53" t="s">
        <v>87</v>
      </c>
      <c r="B69" s="53"/>
      <c r="C69" s="53"/>
      <c r="D69" s="53"/>
      <c r="E69" s="53"/>
      <c r="F69" s="54">
        <f>SUM(F12*1)</f>
        <v>8000000</v>
      </c>
    </row>
    <row r="70" spans="1:6" x14ac:dyDescent="0.25">
      <c r="A70" s="51" t="s">
        <v>88</v>
      </c>
      <c r="B70" s="45"/>
      <c r="C70" s="45"/>
      <c r="D70" s="45"/>
      <c r="E70" s="45"/>
      <c r="F70" s="47">
        <f>SUM(F69-F68)</f>
        <v>3171795.5</v>
      </c>
    </row>
    <row r="71" spans="1:6" x14ac:dyDescent="0.25">
      <c r="A71" s="55" t="s">
        <v>89</v>
      </c>
      <c r="B71" s="56"/>
      <c r="C71" s="56"/>
      <c r="D71" s="56"/>
      <c r="E71" s="56"/>
      <c r="F71" s="57"/>
    </row>
    <row r="72" spans="1:6" ht="15.75" thickBot="1" x14ac:dyDescent="0.3">
      <c r="A72" s="58"/>
      <c r="B72" s="56"/>
      <c r="C72" s="56"/>
      <c r="D72" s="56"/>
      <c r="E72" s="56"/>
      <c r="F72" s="57"/>
    </row>
    <row r="73" spans="1:6" x14ac:dyDescent="0.25">
      <c r="A73" s="59" t="s">
        <v>90</v>
      </c>
      <c r="B73" s="60"/>
      <c r="C73" s="60"/>
      <c r="D73" s="60"/>
      <c r="E73" s="61"/>
      <c r="F73" s="57"/>
    </row>
    <row r="74" spans="1:6" x14ac:dyDescent="0.25">
      <c r="A74" s="62" t="s">
        <v>91</v>
      </c>
      <c r="B74" s="63"/>
      <c r="C74" s="63"/>
      <c r="D74" s="63"/>
      <c r="E74" s="64"/>
      <c r="F74" s="57"/>
    </row>
    <row r="75" spans="1:6" x14ac:dyDescent="0.25">
      <c r="A75" s="62" t="s">
        <v>92</v>
      </c>
      <c r="B75" s="63"/>
      <c r="C75" s="63"/>
      <c r="D75" s="63"/>
      <c r="E75" s="64"/>
      <c r="F75" s="57"/>
    </row>
    <row r="76" spans="1:6" x14ac:dyDescent="0.25">
      <c r="A76" s="62" t="s">
        <v>93</v>
      </c>
      <c r="B76" s="63"/>
      <c r="C76" s="63"/>
      <c r="D76" s="63"/>
      <c r="E76" s="64"/>
      <c r="F76" s="57"/>
    </row>
    <row r="77" spans="1:6" x14ac:dyDescent="0.25">
      <c r="A77" s="62" t="s">
        <v>94</v>
      </c>
      <c r="B77" s="63"/>
      <c r="C77" s="63"/>
      <c r="D77" s="63"/>
      <c r="E77" s="64"/>
      <c r="F77" s="57"/>
    </row>
    <row r="78" spans="1:6" x14ac:dyDescent="0.25">
      <c r="A78" s="62" t="s">
        <v>95</v>
      </c>
      <c r="B78" s="63"/>
      <c r="C78" s="63"/>
      <c r="D78" s="63"/>
      <c r="E78" s="64"/>
      <c r="F78" s="57"/>
    </row>
    <row r="79" spans="1:6" ht="15.75" thickBot="1" x14ac:dyDescent="0.3">
      <c r="A79" s="65" t="s">
        <v>96</v>
      </c>
      <c r="B79" s="66"/>
      <c r="C79" s="66"/>
      <c r="D79" s="66"/>
      <c r="E79" s="67"/>
      <c r="F79" s="57"/>
    </row>
    <row r="80" spans="1:6" ht="15.75" thickBot="1" x14ac:dyDescent="0.3">
      <c r="A80" s="68"/>
      <c r="B80" s="63"/>
      <c r="C80" s="63"/>
      <c r="D80" s="63"/>
      <c r="E80" s="63"/>
      <c r="F80" s="57"/>
    </row>
    <row r="81" spans="1:6" ht="15.75" thickBot="1" x14ac:dyDescent="0.3">
      <c r="A81" s="69" t="s">
        <v>97</v>
      </c>
      <c r="B81" s="70"/>
      <c r="C81" s="71"/>
      <c r="D81" s="72"/>
      <c r="E81" s="72"/>
      <c r="F81" s="57"/>
    </row>
    <row r="82" spans="1:6" x14ac:dyDescent="0.25">
      <c r="A82" s="73" t="s">
        <v>98</v>
      </c>
      <c r="B82" s="74" t="s">
        <v>99</v>
      </c>
      <c r="C82" s="75" t="s">
        <v>100</v>
      </c>
      <c r="D82" s="72"/>
      <c r="E82" s="72"/>
      <c r="F82" s="57"/>
    </row>
    <row r="83" spans="1:6" x14ac:dyDescent="0.25">
      <c r="A83" s="76" t="s">
        <v>101</v>
      </c>
      <c r="B83" s="77">
        <f>F28</f>
        <v>820000</v>
      </c>
      <c r="C83" s="78">
        <f>(B83/B89)</f>
        <v>0.16983539118941626</v>
      </c>
      <c r="D83" s="72"/>
      <c r="E83" s="72"/>
      <c r="F83" s="57"/>
    </row>
    <row r="84" spans="1:6" x14ac:dyDescent="0.25">
      <c r="A84" s="76" t="s">
        <v>102</v>
      </c>
      <c r="B84" s="79">
        <f>F33</f>
        <v>0</v>
      </c>
      <c r="C84" s="78">
        <v>0</v>
      </c>
      <c r="D84" s="72"/>
      <c r="E84" s="72"/>
      <c r="F84" s="57"/>
    </row>
    <row r="85" spans="1:6" x14ac:dyDescent="0.25">
      <c r="A85" s="76" t="s">
        <v>103</v>
      </c>
      <c r="B85" s="77">
        <f>F44</f>
        <v>117500</v>
      </c>
      <c r="C85" s="78">
        <f>(B85/B89)</f>
        <v>2.433616885945904E-2</v>
      </c>
      <c r="D85" s="72"/>
      <c r="E85" s="72"/>
      <c r="F85" s="57"/>
    </row>
    <row r="86" spans="1:6" x14ac:dyDescent="0.25">
      <c r="A86" s="76" t="s">
        <v>104</v>
      </c>
      <c r="B86" s="77">
        <f>F59</f>
        <v>3660790</v>
      </c>
      <c r="C86" s="78">
        <f>(B86/B89)</f>
        <v>0.75820939233207707</v>
      </c>
      <c r="D86" s="72"/>
      <c r="E86" s="72"/>
      <c r="F86" s="57"/>
    </row>
    <row r="87" spans="1:6" x14ac:dyDescent="0.25">
      <c r="A87" s="76" t="s">
        <v>105</v>
      </c>
      <c r="B87" s="80">
        <f>F64</f>
        <v>0</v>
      </c>
      <c r="C87" s="78">
        <f>(B87/B89)</f>
        <v>0</v>
      </c>
      <c r="D87" s="81"/>
      <c r="E87" s="81"/>
      <c r="F87" s="57"/>
    </row>
    <row r="88" spans="1:6" x14ac:dyDescent="0.25">
      <c r="A88" s="76" t="s">
        <v>106</v>
      </c>
      <c r="B88" s="80">
        <f>F67</f>
        <v>229914.5</v>
      </c>
      <c r="C88" s="78">
        <f>(B88/B89)</f>
        <v>4.7619047619047616E-2</v>
      </c>
      <c r="D88" s="81"/>
      <c r="E88" s="81"/>
      <c r="F88" s="57"/>
    </row>
    <row r="89" spans="1:6" ht="15.75" thickBot="1" x14ac:dyDescent="0.3">
      <c r="A89" s="82" t="s">
        <v>107</v>
      </c>
      <c r="B89" s="83">
        <f>SUM(B83:B88)</f>
        <v>4828204.5</v>
      </c>
      <c r="C89" s="84">
        <f>SUM(C83:C88)</f>
        <v>1</v>
      </c>
      <c r="D89" s="81"/>
      <c r="E89" s="81"/>
      <c r="F89" s="57"/>
    </row>
    <row r="90" spans="1:6" x14ac:dyDescent="0.25">
      <c r="A90" s="58"/>
      <c r="B90" s="56"/>
      <c r="C90" s="56"/>
      <c r="D90" s="56"/>
      <c r="E90" s="56"/>
      <c r="F90" s="57"/>
    </row>
    <row r="91" spans="1:6" ht="15.75" thickBot="1" x14ac:dyDescent="0.3">
      <c r="A91" s="85"/>
      <c r="B91" s="56"/>
      <c r="C91" s="56"/>
      <c r="D91" s="56"/>
      <c r="E91" s="56"/>
      <c r="F91" s="57"/>
    </row>
    <row r="92" spans="1:6" ht="15.75" thickBot="1" x14ac:dyDescent="0.3">
      <c r="A92" s="86"/>
      <c r="B92" s="87" t="s">
        <v>108</v>
      </c>
      <c r="C92" s="88"/>
      <c r="D92" s="89"/>
      <c r="E92" s="81"/>
      <c r="F92" s="57"/>
    </row>
    <row r="93" spans="1:6" x14ac:dyDescent="0.25">
      <c r="A93" s="90" t="s">
        <v>109</v>
      </c>
      <c r="B93" s="91">
        <v>17000</v>
      </c>
      <c r="C93" s="91">
        <v>20000</v>
      </c>
      <c r="D93" s="92">
        <v>25000</v>
      </c>
      <c r="E93" s="93"/>
      <c r="F93" s="94"/>
    </row>
    <row r="94" spans="1:6" ht="15.75" thickBot="1" x14ac:dyDescent="0.3">
      <c r="A94" s="82" t="s">
        <v>110</v>
      </c>
      <c r="B94" s="95">
        <f>(F68/B93)</f>
        <v>284.01202941176473</v>
      </c>
      <c r="C94" s="95">
        <f>(F68/C93)</f>
        <v>241.410225</v>
      </c>
      <c r="D94" s="96">
        <f>(F68/D93)</f>
        <v>193.12817999999999</v>
      </c>
      <c r="E94" s="93"/>
      <c r="F94" s="94"/>
    </row>
    <row r="95" spans="1:6" x14ac:dyDescent="0.25">
      <c r="A95" s="97" t="s">
        <v>111</v>
      </c>
      <c r="B95" s="63"/>
      <c r="C95" s="63"/>
      <c r="D95" s="63"/>
      <c r="E95" s="63"/>
      <c r="F95" s="63"/>
    </row>
    <row r="96" spans="1:6" x14ac:dyDescent="0.25">
      <c r="A96" s="3"/>
      <c r="B96" s="3"/>
      <c r="C96" s="3"/>
      <c r="D96" s="3"/>
      <c r="E96" s="3"/>
      <c r="F96" s="3"/>
    </row>
    <row r="97" spans="1:6" x14ac:dyDescent="0.25">
      <c r="A97" s="3"/>
      <c r="B97" s="3"/>
      <c r="C97" s="3"/>
      <c r="D97" s="3"/>
      <c r="E97" s="3"/>
      <c r="F97" s="3"/>
    </row>
    <row r="98" spans="1:6" x14ac:dyDescent="0.25">
      <c r="A98" s="3"/>
      <c r="B98" s="3"/>
      <c r="C98" s="3"/>
      <c r="D98" s="3"/>
      <c r="E98" s="3"/>
      <c r="F98" s="3"/>
    </row>
    <row r="99" spans="1:6" x14ac:dyDescent="0.25">
      <c r="A99" s="3"/>
      <c r="B99" s="3"/>
      <c r="C99" s="3"/>
      <c r="D99" s="3"/>
      <c r="E99" s="3"/>
      <c r="F99" s="3"/>
    </row>
    <row r="100" spans="1:6" x14ac:dyDescent="0.25">
      <c r="A100" s="3"/>
      <c r="B100" s="3"/>
      <c r="C100" s="3"/>
      <c r="D100" s="3"/>
      <c r="E100" s="3"/>
      <c r="F100" s="3"/>
    </row>
    <row r="101" spans="1:6" x14ac:dyDescent="0.25">
      <c r="A101" s="3"/>
      <c r="B101" s="3"/>
      <c r="C101" s="3"/>
      <c r="D101" s="3"/>
      <c r="E101" s="3"/>
      <c r="F101" s="3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3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3"/>
      <c r="B106" s="3"/>
      <c r="C106" s="3"/>
      <c r="D106" s="3"/>
      <c r="E106" s="3"/>
      <c r="F106" s="3"/>
    </row>
    <row r="107" spans="1:6" x14ac:dyDescent="0.25">
      <c r="A107" s="3"/>
      <c r="B107" s="3"/>
      <c r="C107" s="3"/>
      <c r="D107" s="3"/>
      <c r="E107" s="3"/>
      <c r="F107" s="3"/>
    </row>
    <row r="108" spans="1:6" x14ac:dyDescent="0.25">
      <c r="A108" s="3"/>
      <c r="B108" s="3"/>
      <c r="C108" s="3"/>
      <c r="D108" s="3"/>
      <c r="E108" s="3"/>
      <c r="F108" s="3"/>
    </row>
    <row r="109" spans="1:6" x14ac:dyDescent="0.25">
      <c r="A109" s="3"/>
      <c r="B109" s="3"/>
      <c r="C109" s="3"/>
      <c r="D109" s="3"/>
      <c r="E109" s="3"/>
      <c r="F109" s="3"/>
    </row>
    <row r="110" spans="1:6" x14ac:dyDescent="0.25">
      <c r="A110" s="3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3"/>
      <c r="B114" s="3"/>
      <c r="C114" s="3"/>
      <c r="D114" s="3"/>
      <c r="E114" s="3"/>
      <c r="F114" s="3"/>
    </row>
  </sheetData>
  <mergeCells count="9">
    <mergeCell ref="B15:C15"/>
    <mergeCell ref="A17:F17"/>
    <mergeCell ref="A81:B81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EF349F-B398-4EE2-A22B-F904044014DB}"/>
</file>

<file path=customXml/itemProps2.xml><?xml version="1.0" encoding="utf-8"?>
<ds:datastoreItem xmlns:ds="http://schemas.openxmlformats.org/officeDocument/2006/customXml" ds:itemID="{CD7EB881-2DA2-4EB7-BE49-EAC01020B285}"/>
</file>

<file path=customXml/itemProps3.xml><?xml version="1.0" encoding="utf-8"?>
<ds:datastoreItem xmlns:ds="http://schemas.openxmlformats.org/officeDocument/2006/customXml" ds:itemID="{3D8780BF-161F-46DF-8AA4-13A138314D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2023-04-13T14:14:52Z</dcterms:created>
  <dcterms:modified xsi:type="dcterms:W3CDTF">2023-04-13T14:15:21Z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