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Papa Temprana" sheetId="2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27" l="1"/>
  <c r="G63" i="27" l="1"/>
  <c r="G64" i="27" s="1"/>
  <c r="C87" i="27" s="1"/>
  <c r="G58" i="27"/>
  <c r="G56" i="27"/>
  <c r="G54" i="27"/>
  <c r="G53" i="27"/>
  <c r="G51" i="27"/>
  <c r="G50" i="27"/>
  <c r="G49" i="27"/>
  <c r="G48" i="27"/>
  <c r="G46" i="27"/>
  <c r="G41" i="27"/>
  <c r="G40" i="27"/>
  <c r="G39" i="27"/>
  <c r="G38" i="27"/>
  <c r="G37" i="27"/>
  <c r="G32" i="27"/>
  <c r="G33" i="27" s="1"/>
  <c r="C84" i="27" s="1"/>
  <c r="G27" i="27"/>
  <c r="G26" i="27"/>
  <c r="G25" i="27"/>
  <c r="G24" i="27"/>
  <c r="G23" i="27"/>
  <c r="G22" i="27"/>
  <c r="G21" i="27"/>
  <c r="G12" i="27"/>
  <c r="G69" i="27" s="1"/>
  <c r="G59" i="27" l="1"/>
  <c r="C86" i="27" s="1"/>
  <c r="G42" i="27"/>
  <c r="C85" i="27" s="1"/>
  <c r="G66" i="27" l="1"/>
  <c r="G67" i="27" s="1"/>
  <c r="C88" i="27" s="1"/>
  <c r="C83" i="27"/>
  <c r="G68" i="27" l="1"/>
  <c r="C94" i="27" s="1"/>
  <c r="C89" i="27"/>
  <c r="G70" i="27" l="1"/>
  <c r="D94" i="27"/>
  <c r="E94" i="27"/>
  <c r="D85" i="27"/>
  <c r="D84" i="27"/>
  <c r="D86" i="27"/>
  <c r="D87" i="27"/>
  <c r="D83" i="27"/>
  <c r="D88" i="27"/>
  <c r="D89" i="27" l="1"/>
</calcChain>
</file>

<file path=xl/sharedStrings.xml><?xml version="1.0" encoding="utf-8"?>
<sst xmlns="http://schemas.openxmlformats.org/spreadsheetml/2006/main" count="167" uniqueCount="113">
  <si>
    <t>RUBRO O CULTIVO</t>
  </si>
  <si>
    <t>VARIEDAD</t>
  </si>
  <si>
    <t>FECHA ESTIMADA  PRECIO VENTA</t>
  </si>
  <si>
    <t>Mayo - Junio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</si>
  <si>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</si>
  <si>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</si>
  <si>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</si>
  <si>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</si>
  <si>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</si>
  <si>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</si>
  <si>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</si>
  <si>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</si>
  <si>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</si>
  <si>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</si>
  <si>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</si>
  <si>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</si>
  <si>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</si>
  <si>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</si>
  <si>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</si>
  <si>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</si>
  <si>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</si>
  <si>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</si>
  <si>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</si>
  <si>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</si>
  <si>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</si>
  <si>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</si>
  <si>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</si>
  <si>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</si>
  <si>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</si>
  <si>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</si>
  <si>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</si>
  <si>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</si>
  <si>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</si>
  <si>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</si>
  <si>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</si>
  <si>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</si>
  <si>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</si>
  <si>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</si>
  <si>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</si>
  <si>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Marzo - 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</si>
  <si>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</si>
  <si>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</si>
  <si>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</si>
  <si>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</si>
  <si>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</si>
  <si>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</si>
  <si>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</si>
  <si>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</si>
  <si>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</si>
  <si>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</si>
  <si>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</si>
  <si>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</si>
  <si>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</si>
  <si>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</si>
  <si>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</si>
  <si>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</si>
  <si>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</si>
  <si>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</si>
  <si>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</si>
  <si>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</si>
  <si>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</si>
  <si>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</si>
  <si>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</si>
  <si>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Urea</t>
  </si>
  <si>
    <t>Marzo</t>
  </si>
  <si>
    <t>Aplicación de pesticidas</t>
  </si>
  <si>
    <t>Aplicación de fertilizantes</t>
  </si>
  <si>
    <t>JA</t>
  </si>
  <si>
    <t>FERTILIZANTES</t>
  </si>
  <si>
    <t>FUNGICIDAS</t>
  </si>
  <si>
    <t>INSECTICIDAS</t>
  </si>
  <si>
    <t>Compost</t>
  </si>
  <si>
    <t>Todas la comunas del Área</t>
  </si>
  <si>
    <t>L</t>
  </si>
  <si>
    <t>Siembra</t>
  </si>
  <si>
    <t>Heladas - Sequía</t>
  </si>
  <si>
    <t>Acequiadora</t>
  </si>
  <si>
    <t>Abril - Mayo</t>
  </si>
  <si>
    <t>Junio - Septiembre</t>
  </si>
  <si>
    <t>Limpias</t>
  </si>
  <si>
    <t>Preparación de suelos</t>
  </si>
  <si>
    <t>Mayo - Agosto</t>
  </si>
  <si>
    <t>Papa Temprana</t>
  </si>
  <si>
    <t>RENDIMIENTO (Sacos 25 kg/Há.)</t>
  </si>
  <si>
    <t>Cardinal - Pukara</t>
  </si>
  <si>
    <t>PRECIO ESPERADO ($/saco 25 kg)</t>
  </si>
  <si>
    <t>Mercado local</t>
  </si>
  <si>
    <t xml:space="preserve">Junio - Septiembre </t>
  </si>
  <si>
    <t>Preparación de semilla y brotación</t>
  </si>
  <si>
    <t>Mayo - Julio</t>
  </si>
  <si>
    <t>cosecha</t>
  </si>
  <si>
    <t>Abril - Agosto</t>
  </si>
  <si>
    <t>Labores culturales</t>
  </si>
  <si>
    <t xml:space="preserve">Aplicación de Insumos </t>
  </si>
  <si>
    <t>Aporca</t>
  </si>
  <si>
    <t>Cosecha y Acarreo</t>
  </si>
  <si>
    <t>Fostato Monoamonico</t>
  </si>
  <si>
    <t>Abril - Julio</t>
  </si>
  <si>
    <t>Nitrato de Potasio</t>
  </si>
  <si>
    <t>Mezcla Presiembra (25-0-25)</t>
  </si>
  <si>
    <t>Revus Top 1</t>
  </si>
  <si>
    <t>Bravo 720 5l</t>
  </si>
  <si>
    <t>Mallas</t>
  </si>
  <si>
    <t>ESCENARIOS COSTO UNITARIO  ($/Saco 25 kg)</t>
  </si>
  <si>
    <t>Rendimiento (sacos 25 kg/hà)</t>
  </si>
  <si>
    <t>Costo unitario ($/Saco 25 kg) (*)</t>
  </si>
  <si>
    <t>Engeo</t>
  </si>
  <si>
    <t>SEMILLA papa</t>
  </si>
  <si>
    <t>m3</t>
  </si>
  <si>
    <t>MARZO 2023</t>
  </si>
  <si>
    <r>
      <rPr>
        <u/>
        <sz val="8"/>
        <color indexed="8"/>
        <rFont val="Arrial norrow"/>
      </rPr>
      <t>Fuente</t>
    </r>
    <r>
      <rPr>
        <sz val="8"/>
        <color indexed="8"/>
        <rFont val="Arrial norrow"/>
      </rPr>
      <t>: INDAP</t>
    </r>
  </si>
  <si>
    <r>
      <rPr>
        <b/>
        <u/>
        <sz val="8"/>
        <color indexed="8"/>
        <rFont val="Arrial norrow"/>
      </rPr>
      <t>Notas</t>
    </r>
    <r>
      <rPr>
        <b/>
        <sz val="8"/>
        <color indexed="8"/>
        <rFont val="Arrial norrow"/>
      </rPr>
      <t>:</t>
    </r>
  </si>
  <si>
    <t>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</si>
</sst>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#,##0.0"/>
    <numFmt numFmtId="169" formatCode="_-* #,##0.0_-;\-* #,##0.0_-;_-* &quot;-&quot;?_-;_-@_-"/>
  </numFmts>
  <fonts count="15"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Arrial norrow"/>
    </font>
    <font>
      <sz val="8"/>
      <color theme="1"/>
      <name val="Arrial norrow"/>
    </font>
    <font>
      <sz val="8"/>
      <color indexed="9"/>
      <name val="Arrial norrow"/>
    </font>
    <font>
      <b/>
      <sz val="8"/>
      <color indexed="15"/>
      <name val="Arrial norrow"/>
    </font>
    <font>
      <u/>
      <sz val="8"/>
      <color indexed="8"/>
      <name val="Arrial norrow"/>
    </font>
    <font>
      <b/>
      <sz val="8"/>
      <color indexed="9"/>
      <name val="Arrial norrow"/>
    </font>
    <font>
      <sz val="8"/>
      <name val="Arrial norrow"/>
    </font>
    <font>
      <b/>
      <i/>
      <sz val="8"/>
      <color indexed="9"/>
      <name val="Arrial norrow"/>
    </font>
    <font>
      <sz val="8"/>
      <color rgb="FF000000"/>
      <name val="Arrial norrow"/>
    </font>
    <font>
      <b/>
      <sz val="8"/>
      <name val="Arrial norrow"/>
    </font>
    <font>
      <b/>
      <sz val="8"/>
      <color indexed="8"/>
      <name val="Arrial norrow"/>
    </font>
    <font>
      <b/>
      <u/>
      <sz val="8"/>
      <color indexed="8"/>
      <name val="Arrial norrow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0" fontId="1" fillId="0" borderId="19"/>
    <xf numFmtId="164" fontId="2" fillId="0" borderId="0" applyFont="0" applyFill="0" applyBorder="0" applyAlignment="0" applyProtection="0"/>
    <xf numFmtId="0" fontId="1" fillId="0" borderId="19"/>
    <xf numFmtId="0" fontId="1" fillId="0" borderId="19"/>
  </cellStyleXfs>
  <cellXfs count="147">
    <xf numFmtId="0" fontId="0" fillId="0" borderId="0" xfId="0"/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49" fontId="3" fillId="2" borderId="6" xfId="0" applyNumberFormat="1" applyFont="1" applyFill="1" applyBorder="1"/>
    <xf numFmtId="0" fontId="3" fillId="2" borderId="6" xfId="0" applyFont="1" applyFill="1" applyBorder="1"/>
    <xf numFmtId="49" fontId="4" fillId="0" borderId="51" xfId="0" applyNumberFormat="1" applyFont="1" applyBorder="1" applyAlignment="1">
      <alignment horizontal="right" vertical="center" wrapText="1"/>
    </xf>
    <xf numFmtId="49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3" fontId="3" fillId="2" borderId="6" xfId="0" applyNumberFormat="1" applyFont="1" applyFill="1" applyBorder="1"/>
    <xf numFmtId="0" fontId="3" fillId="2" borderId="6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vertical="center"/>
    </xf>
    <xf numFmtId="0" fontId="3" fillId="2" borderId="1" xfId="0" applyFont="1" applyFill="1" applyBorder="1"/>
    <xf numFmtId="0" fontId="3" fillId="0" borderId="0" xfId="0" applyNumberFormat="1" applyFont="1"/>
    <xf numFmtId="0" fontId="3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49" fontId="8" fillId="3" borderId="5" xfId="0" applyNumberFormat="1" applyFont="1" applyFill="1" applyBorder="1" applyAlignment="1">
      <alignment vertical="center" wrapText="1"/>
    </xf>
    <xf numFmtId="0" fontId="4" fillId="0" borderId="51" xfId="0" applyFont="1" applyBorder="1" applyAlignment="1">
      <alignment horizontal="right" vertical="center"/>
    </xf>
    <xf numFmtId="0" fontId="3" fillId="2" borderId="7" xfId="0" applyFont="1" applyFill="1" applyBorder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justify" wrapText="1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49" fontId="8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3" fontId="9" fillId="0" borderId="50" xfId="4" applyNumberFormat="1" applyFont="1" applyBorder="1" applyAlignment="1">
      <alignment horizontal="center" vertical="center"/>
    </xf>
    <xf numFmtId="15" fontId="9" fillId="0" borderId="50" xfId="4" applyNumberFormat="1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3" fontId="3" fillId="2" borderId="12" xfId="0" applyNumberFormat="1" applyFont="1" applyFill="1" applyBorder="1"/>
    <xf numFmtId="49" fontId="8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167" fontId="9" fillId="0" borderId="50" xfId="2" applyNumberFormat="1" applyFont="1" applyFill="1" applyBorder="1" applyAlignment="1">
      <alignment horizontal="center" vertical="center"/>
    </xf>
    <xf numFmtId="167" fontId="3" fillId="0" borderId="0" xfId="0" applyNumberFormat="1" applyFont="1"/>
    <xf numFmtId="15" fontId="12" fillId="0" borderId="50" xfId="1" applyNumberFormat="1" applyFont="1" applyBorder="1" applyAlignment="1">
      <alignment vertical="center"/>
    </xf>
    <xf numFmtId="1" fontId="9" fillId="0" borderId="50" xfId="1" applyNumberFormat="1" applyFont="1" applyBorder="1" applyAlignment="1">
      <alignment horizontal="center" vertical="center"/>
    </xf>
    <xf numFmtId="0" fontId="3" fillId="0" borderId="19" xfId="0" applyNumberFormat="1" applyFont="1" applyBorder="1"/>
    <xf numFmtId="0" fontId="3" fillId="2" borderId="18" xfId="0" applyFont="1" applyFill="1" applyBorder="1" applyAlignment="1">
      <alignment horizontal="center"/>
    </xf>
    <xf numFmtId="49" fontId="5" fillId="3" borderId="52" xfId="0" applyNumberFormat="1" applyFont="1" applyFill="1" applyBorder="1" applyAlignment="1">
      <alignment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vertical="center"/>
    </xf>
    <xf numFmtId="3" fontId="5" fillId="3" borderId="52" xfId="0" applyNumberFormat="1" applyFont="1" applyFill="1" applyBorder="1" applyAlignment="1">
      <alignment vertical="center"/>
    </xf>
    <xf numFmtId="0" fontId="3" fillId="2" borderId="22" xfId="0" applyFont="1" applyFill="1" applyBorder="1"/>
    <xf numFmtId="3" fontId="3" fillId="2" borderId="22" xfId="0" applyNumberFormat="1" applyFont="1" applyFill="1" applyBorder="1"/>
    <xf numFmtId="49" fontId="8" fillId="5" borderId="23" xfId="0" applyNumberFormat="1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165" fontId="8" fillId="5" borderId="25" xfId="0" applyNumberFormat="1" applyFont="1" applyFill="1" applyBorder="1" applyAlignment="1">
      <alignment vertical="center"/>
    </xf>
    <xf numFmtId="49" fontId="8" fillId="3" borderId="26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5" fontId="8" fillId="3" borderId="27" xfId="0" applyNumberFormat="1" applyFont="1" applyFill="1" applyBorder="1" applyAlignment="1">
      <alignment vertical="center"/>
    </xf>
    <xf numFmtId="49" fontId="8" fillId="5" borderId="26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5" fontId="8" fillId="5" borderId="27" xfId="0" applyNumberFormat="1" applyFont="1" applyFill="1" applyBorder="1" applyAlignment="1">
      <alignment vertical="center"/>
    </xf>
    <xf numFmtId="49" fontId="8" fillId="5" borderId="28" xfId="0" applyNumberFormat="1" applyFont="1" applyFill="1" applyBorder="1" applyAlignment="1">
      <alignment vertical="center"/>
    </xf>
    <xf numFmtId="0" fontId="8" fillId="5" borderId="29" xfId="0" applyFont="1" applyFill="1" applyBorder="1" applyAlignment="1">
      <alignment vertical="center"/>
    </xf>
    <xf numFmtId="165" fontId="8" fillId="9" borderId="53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65" fontId="8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3" fillId="2" borderId="41" xfId="0" applyFont="1" applyFill="1" applyBorder="1"/>
    <xf numFmtId="0" fontId="3" fillId="2" borderId="42" xfId="0" applyFont="1" applyFill="1" applyBorder="1"/>
    <xf numFmtId="49" fontId="3" fillId="2" borderId="43" xfId="0" applyNumberFormat="1" applyFont="1" applyFill="1" applyBorder="1" applyAlignment="1">
      <alignment vertical="center"/>
    </xf>
    <xf numFmtId="0" fontId="3" fillId="2" borderId="19" xfId="0" applyFont="1" applyFill="1" applyBorder="1"/>
    <xf numFmtId="0" fontId="3" fillId="2" borderId="44" xfId="0" applyFont="1" applyFill="1" applyBorder="1"/>
    <xf numFmtId="49" fontId="3" fillId="2" borderId="45" xfId="0" applyNumberFormat="1" applyFont="1" applyFill="1" applyBorder="1" applyAlignment="1">
      <alignment vertical="center"/>
    </xf>
    <xf numFmtId="0" fontId="3" fillId="2" borderId="46" xfId="0" applyFont="1" applyFill="1" applyBorder="1"/>
    <xf numFmtId="0" fontId="3" fillId="2" borderId="47" xfId="0" applyFont="1" applyFill="1" applyBorder="1"/>
    <xf numFmtId="0" fontId="3" fillId="8" borderId="39" xfId="0" applyFont="1" applyFill="1" applyBorder="1"/>
    <xf numFmtId="0" fontId="3" fillId="6" borderId="19" xfId="0" applyFont="1" applyFill="1" applyBorder="1"/>
    <xf numFmtId="49" fontId="13" fillId="7" borderId="30" xfId="0" applyNumberFormat="1" applyFont="1" applyFill="1" applyBorder="1" applyAlignment="1">
      <alignment vertical="center"/>
    </xf>
    <xf numFmtId="49" fontId="13" fillId="7" borderId="20" xfId="0" applyNumberFormat="1" applyFont="1" applyFill="1" applyBorder="1" applyAlignment="1">
      <alignment vertical="center"/>
    </xf>
    <xf numFmtId="49" fontId="3" fillId="7" borderId="31" xfId="0" applyNumberFormat="1" applyFont="1" applyFill="1" applyBorder="1"/>
    <xf numFmtId="49" fontId="13" fillId="2" borderId="3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3" fillId="2" borderId="33" xfId="0" applyNumberFormat="1" applyFont="1" applyFill="1" applyBorder="1"/>
    <xf numFmtId="166" fontId="13" fillId="2" borderId="6" xfId="0" applyNumberFormat="1" applyFont="1" applyFill="1" applyBorder="1" applyAlignment="1">
      <alignment vertical="center"/>
    </xf>
    <xf numFmtId="0" fontId="8" fillId="6" borderId="19" xfId="0" applyFont="1" applyFill="1" applyBorder="1" applyAlignment="1">
      <alignment vertical="center"/>
    </xf>
    <xf numFmtId="49" fontId="13" fillId="7" borderId="34" xfId="0" applyNumberFormat="1" applyFont="1" applyFill="1" applyBorder="1" applyAlignment="1">
      <alignment vertical="center"/>
    </xf>
    <xf numFmtId="166" fontId="13" fillId="7" borderId="35" xfId="0" applyNumberFormat="1" applyFont="1" applyFill="1" applyBorder="1" applyAlignment="1">
      <alignment vertical="center"/>
    </xf>
    <xf numFmtId="9" fontId="13" fillId="7" borderId="36" xfId="0" applyNumberFormat="1" applyFont="1" applyFill="1" applyBorder="1" applyAlignment="1">
      <alignment vertical="center"/>
    </xf>
    <xf numFmtId="0" fontId="8" fillId="8" borderId="55" xfId="0" applyFont="1" applyFill="1" applyBorder="1" applyAlignment="1">
      <alignment vertical="center"/>
    </xf>
    <xf numFmtId="49" fontId="6" fillId="8" borderId="19" xfId="0" applyNumberFormat="1" applyFont="1" applyFill="1" applyBorder="1" applyAlignment="1">
      <alignment vertical="center"/>
    </xf>
    <xf numFmtId="0" fontId="8" fillId="8" borderId="19" xfId="0" applyFont="1" applyFill="1" applyBorder="1" applyAlignment="1">
      <alignment vertical="center"/>
    </xf>
    <xf numFmtId="0" fontId="8" fillId="8" borderId="56" xfId="0" applyFont="1" applyFill="1" applyBorder="1" applyAlignment="1">
      <alignment vertical="center"/>
    </xf>
    <xf numFmtId="0" fontId="8" fillId="6" borderId="55" xfId="0" applyFont="1" applyFill="1" applyBorder="1" applyAlignment="1">
      <alignment vertical="center"/>
    </xf>
    <xf numFmtId="49" fontId="13" fillId="7" borderId="48" xfId="0" applyNumberFormat="1" applyFont="1" applyFill="1" applyBorder="1" applyAlignment="1">
      <alignment vertical="center"/>
    </xf>
    <xf numFmtId="0" fontId="13" fillId="6" borderId="19" xfId="0" applyFont="1" applyFill="1" applyBorder="1" applyAlignment="1">
      <alignment vertical="center"/>
    </xf>
    <xf numFmtId="165" fontId="13" fillId="2" borderId="19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67" fontId="4" fillId="0" borderId="51" xfId="2" applyNumberFormat="1" applyFont="1" applyBorder="1" applyAlignment="1">
      <alignment horizontal="right" vertical="center"/>
    </xf>
    <xf numFmtId="0" fontId="4" fillId="0" borderId="51" xfId="0" applyFont="1" applyBorder="1" applyAlignment="1">
      <alignment horizontal="right"/>
    </xf>
    <xf numFmtId="17" fontId="4" fillId="0" borderId="51" xfId="0" applyNumberFormat="1" applyFont="1" applyBorder="1" applyAlignment="1">
      <alignment horizontal="right"/>
    </xf>
    <xf numFmtId="167" fontId="4" fillId="0" borderId="51" xfId="2" applyNumberFormat="1" applyFont="1" applyBorder="1" applyAlignment="1">
      <alignment horizontal="right"/>
    </xf>
    <xf numFmtId="3" fontId="3" fillId="2" borderId="6" xfId="0" applyNumberFormat="1" applyFont="1" applyFill="1" applyBorder="1" applyAlignment="1">
      <alignment horizontal="right" wrapText="1"/>
    </xf>
    <xf numFmtId="15" fontId="3" fillId="2" borderId="6" xfId="0" applyNumberFormat="1" applyFont="1" applyFill="1" applyBorder="1" applyAlignment="1">
      <alignment wrapText="1"/>
    </xf>
    <xf numFmtId="2" fontId="3" fillId="2" borderId="6" xfId="0" applyNumberFormat="1" applyFont="1" applyFill="1" applyBorder="1" applyAlignment="1">
      <alignment horizontal="center" wrapText="1"/>
    </xf>
    <xf numFmtId="167" fontId="3" fillId="2" borderId="6" xfId="0" applyNumberFormat="1" applyFont="1" applyFill="1" applyBorder="1" applyAlignment="1">
      <alignment horizontal="right" wrapText="1"/>
    </xf>
    <xf numFmtId="3" fontId="9" fillId="0" borderId="50" xfId="1" applyNumberFormat="1" applyFont="1" applyBorder="1" applyAlignment="1">
      <alignment horizontal="center" vertical="center"/>
    </xf>
    <xf numFmtId="15" fontId="9" fillId="0" borderId="50" xfId="1" applyNumberFormat="1" applyFont="1" applyBorder="1" applyAlignment="1">
      <alignment vertical="center"/>
    </xf>
    <xf numFmtId="168" fontId="9" fillId="0" borderId="50" xfId="1" applyNumberFormat="1" applyFon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167" fontId="4" fillId="0" borderId="51" xfId="2" applyNumberFormat="1" applyFont="1" applyBorder="1" applyAlignment="1">
      <alignment vertical="center"/>
    </xf>
    <xf numFmtId="0" fontId="3" fillId="2" borderId="4" xfId="0" applyFont="1" applyFill="1" applyBorder="1"/>
    <xf numFmtId="0" fontId="3" fillId="2" borderId="10" xfId="0" applyFont="1" applyFill="1" applyBorder="1"/>
    <xf numFmtId="15" fontId="3" fillId="2" borderId="15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horizontal="center" vertical="center"/>
    </xf>
    <xf numFmtId="167" fontId="3" fillId="2" borderId="15" xfId="0" applyNumberFormat="1" applyFont="1" applyFill="1" applyBorder="1" applyAlignment="1">
      <alignment vertical="center"/>
    </xf>
    <xf numFmtId="0" fontId="3" fillId="2" borderId="21" xfId="0" applyFont="1" applyFill="1" applyBorder="1"/>
    <xf numFmtId="0" fontId="3" fillId="2" borderId="54" xfId="0" applyFont="1" applyFill="1" applyBorder="1"/>
    <xf numFmtId="0" fontId="13" fillId="7" borderId="49" xfId="0" applyNumberFormat="1" applyFont="1" applyFill="1" applyBorder="1" applyAlignment="1">
      <alignment vertical="center"/>
    </xf>
    <xf numFmtId="0" fontId="13" fillId="7" borderId="57" xfId="0" applyNumberFormat="1" applyFont="1" applyFill="1" applyBorder="1" applyAlignment="1">
      <alignment vertical="center"/>
    </xf>
    <xf numFmtId="166" fontId="13" fillId="7" borderId="36" xfId="0" applyNumberFormat="1" applyFont="1" applyFill="1" applyBorder="1" applyAlignment="1">
      <alignment vertical="center"/>
    </xf>
    <xf numFmtId="169" fontId="3" fillId="0" borderId="0" xfId="0" applyNumberFormat="1" applyFont="1"/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6" fillId="8" borderId="37" xfId="0" applyNumberFormat="1" applyFont="1" applyFill="1" applyBorder="1" applyAlignment="1">
      <alignment vertical="center"/>
    </xf>
    <xf numFmtId="0" fontId="13" fillId="8" borderId="38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</cellXfs>
  <cellStyles count="5">
    <cellStyle name="Millares" xfId="2" builtinId="3"/>
    <cellStyle name="Normal" xfId="0" builtinId="0"/>
    <cellStyle name="Normal 2" xfId="1"/>
    <cellStyle name="Normal 3" xfId="3"/>
    <cellStyle name="Normal 3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1</xdr:row>
      <xdr:rowOff>0</xdr:rowOff>
    </xdr:from>
    <xdr:to>
      <xdr:col>6</xdr:col>
      <xdr:colOff>639232</xdr:colOff>
      <xdr:row>7</xdr:row>
      <xdr:rowOff>21167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391" y="190500"/>
          <a:ext cx="5952066" cy="1164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B0F0"/>
  </sheetPr>
  <dimension ref="A1:IU95"/>
  <sheetViews>
    <sheetView tabSelected="1" topLeftCell="A21" workbookViewId="0">
      <selection activeCell="J80" sqref="J80"/>
    </sheetView>
  </sheetViews>
  <sheetFormatPr baseColWidth="10" defaultColWidth="10.85546875" defaultRowHeight="11.25" customHeight="1"/>
  <cols>
    <col min="1" max="1" width="4.42578125" style="18" customWidth="1"/>
    <col min="2" max="2" width="20.85546875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4" style="18" customWidth="1"/>
    <col min="8" max="255" width="10.85546875" style="18" customWidth="1"/>
    <col min="256" max="16384" width="10.85546875" style="19"/>
  </cols>
  <sheetData>
    <row r="1" spans="1:7" ht="15" customHeight="1">
      <c r="A1" s="17"/>
      <c r="B1" s="17"/>
      <c r="C1" s="17"/>
      <c r="D1" s="17"/>
      <c r="E1" s="17"/>
      <c r="F1" s="17"/>
      <c r="G1" s="17"/>
    </row>
    <row r="2" spans="1:7" ht="15" customHeight="1">
      <c r="A2" s="17"/>
      <c r="B2" s="17"/>
      <c r="C2" s="17"/>
      <c r="D2" s="17"/>
      <c r="E2" s="17"/>
      <c r="F2" s="17"/>
      <c r="G2" s="17"/>
    </row>
    <row r="3" spans="1:7" ht="15" customHeight="1">
      <c r="A3" s="17"/>
      <c r="B3" s="17"/>
      <c r="C3" s="17"/>
      <c r="D3" s="17"/>
      <c r="E3" s="17"/>
      <c r="F3" s="17"/>
      <c r="G3" s="17"/>
    </row>
    <row r="4" spans="1:7" ht="15" customHeight="1">
      <c r="A4" s="17"/>
      <c r="B4" s="17"/>
      <c r="C4" s="17"/>
      <c r="D4" s="17"/>
      <c r="E4" s="17"/>
      <c r="F4" s="17"/>
      <c r="G4" s="17"/>
    </row>
    <row r="5" spans="1:7" ht="15" customHeight="1">
      <c r="A5" s="17"/>
      <c r="B5" s="17"/>
      <c r="C5" s="17"/>
      <c r="D5" s="17"/>
      <c r="E5" s="17"/>
      <c r="F5" s="17"/>
      <c r="G5" s="17"/>
    </row>
    <row r="6" spans="1:7" ht="15" customHeight="1">
      <c r="A6" s="17"/>
      <c r="B6" s="17"/>
      <c r="C6" s="17"/>
      <c r="D6" s="17"/>
      <c r="E6" s="17"/>
      <c r="F6" s="17"/>
      <c r="G6" s="17"/>
    </row>
    <row r="7" spans="1:7" ht="15" customHeight="1">
      <c r="A7" s="17"/>
      <c r="B7" s="17"/>
      <c r="C7" s="17"/>
      <c r="D7" s="17"/>
      <c r="E7" s="17"/>
      <c r="F7" s="17"/>
      <c r="G7" s="17"/>
    </row>
    <row r="8" spans="1:7" ht="15" customHeight="1">
      <c r="A8" s="17"/>
      <c r="B8" s="20"/>
      <c r="C8" s="21"/>
      <c r="D8" s="17"/>
      <c r="E8" s="21"/>
      <c r="F8" s="21"/>
      <c r="G8" s="21"/>
    </row>
    <row r="9" spans="1:7" ht="12" customHeight="1">
      <c r="A9" s="126"/>
      <c r="B9" s="22" t="s">
        <v>0</v>
      </c>
      <c r="C9" s="111" t="s">
        <v>82</v>
      </c>
      <c r="D9" s="24"/>
      <c r="E9" s="141" t="s">
        <v>83</v>
      </c>
      <c r="F9" s="142"/>
      <c r="G9" s="112">
        <v>800</v>
      </c>
    </row>
    <row r="10" spans="1:7">
      <c r="A10" s="126"/>
      <c r="B10" s="1" t="s">
        <v>1</v>
      </c>
      <c r="C10" s="113" t="s">
        <v>84</v>
      </c>
      <c r="D10" s="24"/>
      <c r="E10" s="143" t="s">
        <v>2</v>
      </c>
      <c r="F10" s="144"/>
      <c r="G10" s="114" t="s">
        <v>78</v>
      </c>
    </row>
    <row r="11" spans="1:7" ht="18" customHeight="1">
      <c r="A11" s="126"/>
      <c r="B11" s="1" t="s">
        <v>4</v>
      </c>
      <c r="C11" s="23" t="s">
        <v>5</v>
      </c>
      <c r="D11" s="24"/>
      <c r="E11" s="143" t="s">
        <v>85</v>
      </c>
      <c r="F11" s="144"/>
      <c r="G11" s="115">
        <v>10500</v>
      </c>
    </row>
    <row r="12" spans="1:7" ht="11.25" customHeight="1">
      <c r="A12" s="126"/>
      <c r="B12" s="1" t="s">
        <v>6</v>
      </c>
      <c r="C12" s="23" t="s">
        <v>7</v>
      </c>
      <c r="D12" s="24"/>
      <c r="E12" s="3" t="s">
        <v>8</v>
      </c>
      <c r="F12" s="4"/>
      <c r="G12" s="115">
        <f>+G11*G9</f>
        <v>8400000</v>
      </c>
    </row>
    <row r="13" spans="1:7">
      <c r="A13" s="126"/>
      <c r="B13" s="1" t="s">
        <v>9</v>
      </c>
      <c r="C13" s="23" t="s">
        <v>10</v>
      </c>
      <c r="D13" s="24"/>
      <c r="E13" s="143" t="s">
        <v>11</v>
      </c>
      <c r="F13" s="144"/>
      <c r="G13" s="113" t="s">
        <v>86</v>
      </c>
    </row>
    <row r="14" spans="1:7">
      <c r="A14" s="126"/>
      <c r="B14" s="1" t="s">
        <v>12</v>
      </c>
      <c r="C14" s="2" t="s">
        <v>72</v>
      </c>
      <c r="D14" s="24"/>
      <c r="E14" s="143" t="s">
        <v>13</v>
      </c>
      <c r="F14" s="144"/>
      <c r="G14" s="114" t="s">
        <v>87</v>
      </c>
    </row>
    <row r="15" spans="1:7" ht="25.5" customHeight="1">
      <c r="A15" s="126"/>
      <c r="B15" s="1" t="s">
        <v>14</v>
      </c>
      <c r="C15" s="5" t="s">
        <v>109</v>
      </c>
      <c r="D15" s="24"/>
      <c r="E15" s="145" t="s">
        <v>15</v>
      </c>
      <c r="F15" s="146"/>
      <c r="G15" s="23" t="s">
        <v>75</v>
      </c>
    </row>
    <row r="16" spans="1:7" ht="12" customHeight="1">
      <c r="A16" s="17"/>
      <c r="B16" s="25"/>
      <c r="C16" s="26"/>
      <c r="D16" s="21"/>
      <c r="E16" s="27"/>
      <c r="F16" s="27"/>
      <c r="G16" s="28"/>
    </row>
    <row r="17" spans="1:7" ht="12" customHeight="1">
      <c r="A17" s="127"/>
      <c r="B17" s="137" t="s">
        <v>16</v>
      </c>
      <c r="C17" s="138"/>
      <c r="D17" s="138"/>
      <c r="E17" s="138"/>
      <c r="F17" s="138"/>
      <c r="G17" s="138"/>
    </row>
    <row r="18" spans="1:7" ht="12" customHeight="1">
      <c r="A18" s="17"/>
      <c r="B18" s="29"/>
      <c r="C18" s="30"/>
      <c r="D18" s="30"/>
      <c r="E18" s="30"/>
      <c r="F18" s="31"/>
      <c r="G18" s="31"/>
    </row>
    <row r="19" spans="1:7" ht="12" customHeight="1">
      <c r="A19" s="126"/>
      <c r="B19" s="32" t="s">
        <v>17</v>
      </c>
      <c r="C19" s="33"/>
      <c r="D19" s="34"/>
      <c r="E19" s="34"/>
      <c r="F19" s="34"/>
      <c r="G19" s="34"/>
    </row>
    <row r="20" spans="1:7" ht="24" customHeight="1">
      <c r="A20" s="127"/>
      <c r="B20" s="35" t="s">
        <v>18</v>
      </c>
      <c r="C20" s="35" t="s">
        <v>19</v>
      </c>
      <c r="D20" s="35" t="s">
        <v>20</v>
      </c>
      <c r="E20" s="35" t="s">
        <v>21</v>
      </c>
      <c r="F20" s="35" t="s">
        <v>22</v>
      </c>
      <c r="G20" s="35" t="s">
        <v>23</v>
      </c>
    </row>
    <row r="21" spans="1:7">
      <c r="A21" s="127"/>
      <c r="B21" s="37" t="s">
        <v>88</v>
      </c>
      <c r="C21" s="38" t="s">
        <v>24</v>
      </c>
      <c r="D21" s="36">
        <v>6</v>
      </c>
      <c r="E21" s="39" t="s">
        <v>39</v>
      </c>
      <c r="F21" s="53">
        <v>25000</v>
      </c>
      <c r="G21" s="116">
        <f>(D21*F21)</f>
        <v>150000</v>
      </c>
    </row>
    <row r="22" spans="1:7" ht="12.75" customHeight="1">
      <c r="A22" s="127"/>
      <c r="B22" s="37" t="s">
        <v>79</v>
      </c>
      <c r="C22" s="38" t="s">
        <v>24</v>
      </c>
      <c r="D22" s="36">
        <v>6</v>
      </c>
      <c r="E22" s="39" t="s">
        <v>89</v>
      </c>
      <c r="F22" s="53">
        <v>25000</v>
      </c>
      <c r="G22" s="116">
        <f t="shared" ref="G22:G27" si="0">(D22*F22)</f>
        <v>150000</v>
      </c>
    </row>
    <row r="23" spans="1:7" ht="12.75" customHeight="1">
      <c r="A23" s="127"/>
      <c r="B23" s="37" t="s">
        <v>65</v>
      </c>
      <c r="C23" s="38" t="s">
        <v>24</v>
      </c>
      <c r="D23" s="36">
        <v>4</v>
      </c>
      <c r="E23" s="39" t="s">
        <v>89</v>
      </c>
      <c r="F23" s="53">
        <v>25000</v>
      </c>
      <c r="G23" s="116">
        <f t="shared" si="0"/>
        <v>100000</v>
      </c>
    </row>
    <row r="24" spans="1:7" ht="12.75" customHeight="1">
      <c r="A24" s="127"/>
      <c r="B24" s="37" t="s">
        <v>66</v>
      </c>
      <c r="C24" s="38" t="s">
        <v>24</v>
      </c>
      <c r="D24" s="36">
        <v>4</v>
      </c>
      <c r="E24" s="39" t="s">
        <v>89</v>
      </c>
      <c r="F24" s="53">
        <v>25000</v>
      </c>
      <c r="G24" s="116">
        <f t="shared" si="0"/>
        <v>100000</v>
      </c>
    </row>
    <row r="25" spans="1:7" ht="12.75" customHeight="1">
      <c r="A25" s="127"/>
      <c r="B25" s="37" t="s">
        <v>90</v>
      </c>
      <c r="C25" s="38" t="s">
        <v>24</v>
      </c>
      <c r="D25" s="36">
        <v>12</v>
      </c>
      <c r="E25" s="38" t="s">
        <v>78</v>
      </c>
      <c r="F25" s="53">
        <v>25000</v>
      </c>
      <c r="G25" s="116">
        <f t="shared" si="0"/>
        <v>300000</v>
      </c>
    </row>
    <row r="26" spans="1:7">
      <c r="A26" s="127"/>
      <c r="B26" s="37" t="s">
        <v>74</v>
      </c>
      <c r="C26" s="38" t="s">
        <v>24</v>
      </c>
      <c r="D26" s="36">
        <v>12</v>
      </c>
      <c r="E26" s="38" t="s">
        <v>77</v>
      </c>
      <c r="F26" s="53">
        <v>25000</v>
      </c>
      <c r="G26" s="116">
        <f t="shared" si="0"/>
        <v>300000</v>
      </c>
    </row>
    <row r="27" spans="1:7" ht="12.75" customHeight="1">
      <c r="A27" s="127"/>
      <c r="B27" s="37" t="s">
        <v>62</v>
      </c>
      <c r="C27" s="38" t="s">
        <v>24</v>
      </c>
      <c r="D27" s="36">
        <v>8</v>
      </c>
      <c r="E27" s="39" t="s">
        <v>91</v>
      </c>
      <c r="F27" s="53">
        <v>25000</v>
      </c>
      <c r="G27" s="116">
        <f t="shared" si="0"/>
        <v>200000</v>
      </c>
    </row>
    <row r="28" spans="1:7" ht="12.75" customHeight="1">
      <c r="A28" s="127"/>
      <c r="B28" s="6" t="s">
        <v>25</v>
      </c>
      <c r="C28" s="7"/>
      <c r="D28" s="7"/>
      <c r="E28" s="7"/>
      <c r="F28" s="8"/>
      <c r="G28" s="9">
        <f>SUM(G21:G27)</f>
        <v>1300000</v>
      </c>
    </row>
    <row r="29" spans="1:7" ht="12" customHeight="1">
      <c r="A29" s="17"/>
      <c r="B29" s="29"/>
      <c r="C29" s="31"/>
      <c r="D29" s="31"/>
      <c r="E29" s="31"/>
      <c r="F29" s="40"/>
      <c r="G29" s="40"/>
    </row>
    <row r="30" spans="1:7" ht="12" customHeight="1">
      <c r="A30" s="126"/>
      <c r="B30" s="41" t="s">
        <v>26</v>
      </c>
      <c r="C30" s="42"/>
      <c r="D30" s="43"/>
      <c r="E30" s="43"/>
      <c r="F30" s="44"/>
      <c r="G30" s="44"/>
    </row>
    <row r="31" spans="1:7" ht="24" customHeight="1">
      <c r="A31" s="126"/>
      <c r="B31" s="45" t="s">
        <v>18</v>
      </c>
      <c r="C31" s="46" t="s">
        <v>19</v>
      </c>
      <c r="D31" s="46" t="s">
        <v>20</v>
      </c>
      <c r="E31" s="45" t="s">
        <v>21</v>
      </c>
      <c r="F31" s="46" t="s">
        <v>22</v>
      </c>
      <c r="G31" s="45" t="s">
        <v>23</v>
      </c>
    </row>
    <row r="32" spans="1:7" ht="12" customHeight="1">
      <c r="A32" s="126"/>
      <c r="B32" s="128" t="s">
        <v>92</v>
      </c>
      <c r="C32" s="47" t="s">
        <v>67</v>
      </c>
      <c r="D32" s="129">
        <v>2</v>
      </c>
      <c r="E32" s="39" t="s">
        <v>89</v>
      </c>
      <c r="F32" s="130">
        <v>25000</v>
      </c>
      <c r="G32" s="116">
        <f t="shared" ref="G32" si="1">(D32*F32)</f>
        <v>50000</v>
      </c>
    </row>
    <row r="33" spans="1:11" ht="12" customHeight="1">
      <c r="A33" s="126"/>
      <c r="B33" s="10" t="s">
        <v>27</v>
      </c>
      <c r="C33" s="11"/>
      <c r="D33" s="11"/>
      <c r="E33" s="11"/>
      <c r="F33" s="12"/>
      <c r="G33" s="13">
        <f>SUM(G32)</f>
        <v>50000</v>
      </c>
    </row>
    <row r="34" spans="1:11" ht="12" customHeight="1">
      <c r="A34" s="17"/>
      <c r="B34" s="48"/>
      <c r="C34" s="49"/>
      <c r="D34" s="49"/>
      <c r="E34" s="49"/>
      <c r="F34" s="50"/>
      <c r="G34" s="50"/>
    </row>
    <row r="35" spans="1:11" ht="12" customHeight="1">
      <c r="A35" s="126"/>
      <c r="B35" s="41" t="s">
        <v>28</v>
      </c>
      <c r="C35" s="42"/>
      <c r="D35" s="43"/>
      <c r="E35" s="43"/>
      <c r="F35" s="44"/>
      <c r="G35" s="44"/>
    </row>
    <row r="36" spans="1:11" ht="24" customHeight="1">
      <c r="A36" s="126"/>
      <c r="B36" s="51" t="s">
        <v>18</v>
      </c>
      <c r="C36" s="51" t="s">
        <v>19</v>
      </c>
      <c r="D36" s="51" t="s">
        <v>20</v>
      </c>
      <c r="E36" s="51" t="s">
        <v>21</v>
      </c>
      <c r="F36" s="52" t="s">
        <v>22</v>
      </c>
      <c r="G36" s="51" t="s">
        <v>23</v>
      </c>
    </row>
    <row r="37" spans="1:11" ht="12.75" customHeight="1">
      <c r="A37" s="127"/>
      <c r="B37" s="117" t="s">
        <v>80</v>
      </c>
      <c r="C37" s="15" t="s">
        <v>29</v>
      </c>
      <c r="D37" s="118">
        <v>0.390625</v>
      </c>
      <c r="E37" s="15" t="s">
        <v>39</v>
      </c>
      <c r="F37" s="119">
        <v>280000</v>
      </c>
      <c r="G37" s="116">
        <f t="shared" ref="G37:G41" si="2">(D37*F37)</f>
        <v>109375</v>
      </c>
      <c r="I37" s="54"/>
    </row>
    <row r="38" spans="1:11" ht="12.75" customHeight="1">
      <c r="A38" s="127"/>
      <c r="B38" s="117" t="s">
        <v>93</v>
      </c>
      <c r="C38" s="15" t="s">
        <v>29</v>
      </c>
      <c r="D38" s="118">
        <v>0.26041666666666669</v>
      </c>
      <c r="E38" s="39" t="s">
        <v>89</v>
      </c>
      <c r="F38" s="119">
        <v>280000</v>
      </c>
      <c r="G38" s="116">
        <f t="shared" si="2"/>
        <v>72916.666666666672</v>
      </c>
      <c r="I38" s="54"/>
    </row>
    <row r="39" spans="1:11" ht="12.75" customHeight="1">
      <c r="A39" s="127"/>
      <c r="B39" s="117" t="s">
        <v>94</v>
      </c>
      <c r="C39" s="15" t="s">
        <v>29</v>
      </c>
      <c r="D39" s="118">
        <v>0.26041666666666669</v>
      </c>
      <c r="E39" s="39" t="s">
        <v>3</v>
      </c>
      <c r="F39" s="119">
        <v>280000</v>
      </c>
      <c r="G39" s="116">
        <f t="shared" si="2"/>
        <v>72916.666666666672</v>
      </c>
      <c r="I39" s="54"/>
    </row>
    <row r="40" spans="1:11" ht="12.75" customHeight="1">
      <c r="A40" s="127"/>
      <c r="B40" s="117" t="s">
        <v>76</v>
      </c>
      <c r="C40" s="15" t="s">
        <v>29</v>
      </c>
      <c r="D40" s="118">
        <v>0.13020833333333334</v>
      </c>
      <c r="E40" s="39" t="s">
        <v>3</v>
      </c>
      <c r="F40" s="119">
        <v>280000</v>
      </c>
      <c r="G40" s="116">
        <f t="shared" si="2"/>
        <v>36458.333333333336</v>
      </c>
      <c r="I40" s="54"/>
    </row>
    <row r="41" spans="1:11" ht="12.75" customHeight="1">
      <c r="A41" s="127"/>
      <c r="B41" s="117" t="s">
        <v>95</v>
      </c>
      <c r="C41" s="15" t="s">
        <v>29</v>
      </c>
      <c r="D41" s="118">
        <v>0.52083333333333337</v>
      </c>
      <c r="E41" s="38" t="s">
        <v>78</v>
      </c>
      <c r="F41" s="119">
        <v>280000</v>
      </c>
      <c r="G41" s="116">
        <f t="shared" si="2"/>
        <v>145833.33333333334</v>
      </c>
      <c r="I41" s="54"/>
    </row>
    <row r="42" spans="1:11" ht="12.75" customHeight="1">
      <c r="A42" s="126"/>
      <c r="B42" s="10" t="s">
        <v>30</v>
      </c>
      <c r="C42" s="11"/>
      <c r="D42" s="11"/>
      <c r="E42" s="11"/>
      <c r="F42" s="12"/>
      <c r="G42" s="13">
        <f>SUM(G37:G41)</f>
        <v>437500</v>
      </c>
    </row>
    <row r="43" spans="1:11" ht="12" customHeight="1">
      <c r="A43" s="17"/>
      <c r="B43" s="48"/>
      <c r="C43" s="49"/>
      <c r="D43" s="49"/>
      <c r="E43" s="49"/>
      <c r="F43" s="50"/>
      <c r="G43" s="50"/>
    </row>
    <row r="44" spans="1:11" ht="12" customHeight="1">
      <c r="A44" s="126"/>
      <c r="B44" s="41" t="s">
        <v>31</v>
      </c>
      <c r="C44" s="42"/>
      <c r="D44" s="43"/>
      <c r="E44" s="43"/>
      <c r="F44" s="44"/>
      <c r="G44" s="44"/>
    </row>
    <row r="45" spans="1:11" ht="24" customHeight="1">
      <c r="A45" s="126"/>
      <c r="B45" s="52" t="s">
        <v>32</v>
      </c>
      <c r="C45" s="52" t="s">
        <v>33</v>
      </c>
      <c r="D45" s="52" t="s">
        <v>34</v>
      </c>
      <c r="E45" s="52" t="s">
        <v>21</v>
      </c>
      <c r="F45" s="52" t="s">
        <v>22</v>
      </c>
      <c r="G45" s="52" t="s">
        <v>23</v>
      </c>
      <c r="K45" s="57"/>
    </row>
    <row r="46" spans="1:11" ht="12.75" customHeight="1">
      <c r="A46" s="127"/>
      <c r="B46" s="55" t="s">
        <v>107</v>
      </c>
      <c r="C46" s="56" t="s">
        <v>35</v>
      </c>
      <c r="D46" s="120">
        <v>2000</v>
      </c>
      <c r="E46" s="38" t="s">
        <v>64</v>
      </c>
      <c r="F46" s="53">
        <v>600</v>
      </c>
      <c r="G46" s="116">
        <f t="shared" ref="G46:G58" si="3">(D46*F46)</f>
        <v>1200000</v>
      </c>
      <c r="K46" s="57"/>
    </row>
    <row r="47" spans="1:11" ht="12.75" customHeight="1">
      <c r="A47" s="127"/>
      <c r="B47" s="55" t="s">
        <v>68</v>
      </c>
      <c r="C47" s="56"/>
      <c r="D47" s="120"/>
      <c r="E47" s="38"/>
      <c r="F47" s="53"/>
      <c r="G47" s="116"/>
    </row>
    <row r="48" spans="1:11" ht="12.75" customHeight="1">
      <c r="A48" s="127"/>
      <c r="B48" s="121" t="s">
        <v>96</v>
      </c>
      <c r="C48" s="56" t="s">
        <v>35</v>
      </c>
      <c r="D48" s="120">
        <v>200</v>
      </c>
      <c r="E48" s="38" t="s">
        <v>97</v>
      </c>
      <c r="F48" s="53">
        <v>1157</v>
      </c>
      <c r="G48" s="116">
        <f t="shared" si="3"/>
        <v>231400</v>
      </c>
    </row>
    <row r="49" spans="1:7" ht="12.75" customHeight="1">
      <c r="A49" s="127"/>
      <c r="B49" s="121" t="s">
        <v>98</v>
      </c>
      <c r="C49" s="56" t="s">
        <v>35</v>
      </c>
      <c r="D49" s="120">
        <v>300</v>
      </c>
      <c r="E49" s="38" t="s">
        <v>97</v>
      </c>
      <c r="F49" s="53">
        <v>1499</v>
      </c>
      <c r="G49" s="116">
        <f t="shared" si="3"/>
        <v>449700</v>
      </c>
    </row>
    <row r="50" spans="1:7" ht="12.75" customHeight="1">
      <c r="A50" s="127"/>
      <c r="B50" s="121" t="s">
        <v>63</v>
      </c>
      <c r="C50" s="56" t="s">
        <v>35</v>
      </c>
      <c r="D50" s="120">
        <v>250</v>
      </c>
      <c r="E50" s="38" t="s">
        <v>97</v>
      </c>
      <c r="F50" s="53">
        <v>1047</v>
      </c>
      <c r="G50" s="116">
        <f t="shared" si="3"/>
        <v>261750</v>
      </c>
    </row>
    <row r="51" spans="1:7" ht="12.75" customHeight="1">
      <c r="A51" s="127"/>
      <c r="B51" s="121" t="s">
        <v>99</v>
      </c>
      <c r="C51" s="56" t="s">
        <v>35</v>
      </c>
      <c r="D51" s="120">
        <v>300</v>
      </c>
      <c r="E51" s="38" t="s">
        <v>64</v>
      </c>
      <c r="F51" s="53">
        <v>940</v>
      </c>
      <c r="G51" s="116">
        <f t="shared" si="3"/>
        <v>282000</v>
      </c>
    </row>
    <row r="52" spans="1:7" ht="12.75" customHeight="1">
      <c r="A52" s="127"/>
      <c r="B52" s="55" t="s">
        <v>69</v>
      </c>
      <c r="C52" s="56"/>
      <c r="D52" s="120"/>
      <c r="E52" s="38"/>
      <c r="F52" s="53"/>
      <c r="G52" s="116"/>
    </row>
    <row r="53" spans="1:7" ht="12.75" customHeight="1">
      <c r="A53" s="127"/>
      <c r="B53" s="121" t="s">
        <v>100</v>
      </c>
      <c r="C53" s="56" t="s">
        <v>73</v>
      </c>
      <c r="D53" s="122">
        <v>0.5</v>
      </c>
      <c r="E53" s="38" t="s">
        <v>81</v>
      </c>
      <c r="F53" s="53">
        <v>168380</v>
      </c>
      <c r="G53" s="116">
        <f t="shared" si="3"/>
        <v>84190</v>
      </c>
    </row>
    <row r="54" spans="1:7" ht="12.75" customHeight="1">
      <c r="A54" s="127"/>
      <c r="B54" s="121" t="s">
        <v>101</v>
      </c>
      <c r="C54" s="56" t="s">
        <v>73</v>
      </c>
      <c r="D54" s="122">
        <v>0.8</v>
      </c>
      <c r="E54" s="38" t="s">
        <v>81</v>
      </c>
      <c r="F54" s="53">
        <v>68510</v>
      </c>
      <c r="G54" s="116">
        <f t="shared" si="3"/>
        <v>54808</v>
      </c>
    </row>
    <row r="55" spans="1:7" ht="12.75" customHeight="1">
      <c r="A55" s="127"/>
      <c r="B55" s="55" t="s">
        <v>70</v>
      </c>
      <c r="C55" s="56"/>
      <c r="D55" s="120"/>
      <c r="E55" s="38"/>
      <c r="F55" s="53"/>
      <c r="G55" s="116"/>
    </row>
    <row r="56" spans="1:7" ht="12.75" customHeight="1">
      <c r="A56" s="127"/>
      <c r="B56" s="121" t="s">
        <v>106</v>
      </c>
      <c r="C56" s="56" t="s">
        <v>73</v>
      </c>
      <c r="D56" s="120">
        <v>1</v>
      </c>
      <c r="E56" s="38" t="s">
        <v>81</v>
      </c>
      <c r="F56" s="53">
        <v>80415</v>
      </c>
      <c r="G56" s="116">
        <f t="shared" si="3"/>
        <v>80415</v>
      </c>
    </row>
    <row r="57" spans="1:7" ht="12.75" customHeight="1">
      <c r="A57" s="127"/>
      <c r="B57" s="55" t="s">
        <v>37</v>
      </c>
      <c r="C57" s="56"/>
      <c r="D57" s="120"/>
      <c r="E57" s="38"/>
      <c r="F57" s="53"/>
      <c r="G57" s="116"/>
    </row>
    <row r="58" spans="1:7" ht="12.75" customHeight="1">
      <c r="A58" s="127"/>
      <c r="B58" s="121" t="s">
        <v>71</v>
      </c>
      <c r="C58" s="56" t="s">
        <v>108</v>
      </c>
      <c r="D58" s="120">
        <v>15</v>
      </c>
      <c r="E58" s="38" t="s">
        <v>64</v>
      </c>
      <c r="F58" s="53">
        <v>45000</v>
      </c>
      <c r="G58" s="116">
        <f t="shared" si="3"/>
        <v>675000</v>
      </c>
    </row>
    <row r="59" spans="1:7" ht="13.5" customHeight="1">
      <c r="A59" s="126"/>
      <c r="B59" s="10" t="s">
        <v>36</v>
      </c>
      <c r="C59" s="11"/>
      <c r="D59" s="11"/>
      <c r="E59" s="11"/>
      <c r="F59" s="12"/>
      <c r="G59" s="13">
        <f>SUM(G46:G58)</f>
        <v>3319263</v>
      </c>
    </row>
    <row r="60" spans="1:7" ht="12" customHeight="1">
      <c r="A60" s="17"/>
      <c r="B60" s="48"/>
      <c r="C60" s="49"/>
      <c r="D60" s="49"/>
      <c r="E60" s="58"/>
      <c r="F60" s="50"/>
      <c r="G60" s="50"/>
    </row>
    <row r="61" spans="1:7" ht="12" customHeight="1">
      <c r="A61" s="126"/>
      <c r="B61" s="41" t="s">
        <v>37</v>
      </c>
      <c r="C61" s="42"/>
      <c r="D61" s="43"/>
      <c r="E61" s="43"/>
      <c r="F61" s="44"/>
      <c r="G61" s="44"/>
    </row>
    <row r="62" spans="1:7" ht="24" customHeight="1">
      <c r="A62" s="126"/>
      <c r="B62" s="51" t="s">
        <v>38</v>
      </c>
      <c r="C62" s="52" t="s">
        <v>33</v>
      </c>
      <c r="D62" s="52" t="s">
        <v>34</v>
      </c>
      <c r="E62" s="51" t="s">
        <v>21</v>
      </c>
      <c r="F62" s="52" t="s">
        <v>22</v>
      </c>
      <c r="G62" s="51" t="s">
        <v>23</v>
      </c>
    </row>
    <row r="63" spans="1:7" ht="12.75" customHeight="1">
      <c r="A63" s="127"/>
      <c r="B63" s="123" t="s">
        <v>102</v>
      </c>
      <c r="C63" s="124" t="s">
        <v>112</v>
      </c>
      <c r="D63" s="124">
        <v>880</v>
      </c>
      <c r="E63" s="38" t="s">
        <v>78</v>
      </c>
      <c r="F63" s="125">
        <v>340</v>
      </c>
      <c r="G63" s="14">
        <f>(D63*F63)</f>
        <v>299200</v>
      </c>
    </row>
    <row r="64" spans="1:7" ht="13.5" customHeight="1">
      <c r="A64" s="126"/>
      <c r="B64" s="59" t="s">
        <v>40</v>
      </c>
      <c r="C64" s="60"/>
      <c r="D64" s="60"/>
      <c r="E64" s="60"/>
      <c r="F64" s="61"/>
      <c r="G64" s="62">
        <f>SUM(G63)</f>
        <v>299200</v>
      </c>
    </row>
    <row r="65" spans="1:8" ht="12" customHeight="1">
      <c r="A65" s="17"/>
      <c r="B65" s="63"/>
      <c r="C65" s="63"/>
      <c r="D65" s="63"/>
      <c r="E65" s="63"/>
      <c r="F65" s="64"/>
      <c r="G65" s="64"/>
    </row>
    <row r="66" spans="1:8" ht="12" customHeight="1">
      <c r="A66" s="131"/>
      <c r="B66" s="65" t="s">
        <v>41</v>
      </c>
      <c r="C66" s="66"/>
      <c r="D66" s="66"/>
      <c r="E66" s="66"/>
      <c r="F66" s="66"/>
      <c r="G66" s="67">
        <f>G28+G33+G42+G59+G64</f>
        <v>5405963</v>
      </c>
    </row>
    <row r="67" spans="1:8" ht="12" customHeight="1">
      <c r="A67" s="131"/>
      <c r="B67" s="68" t="s">
        <v>42</v>
      </c>
      <c r="C67" s="69"/>
      <c r="D67" s="69"/>
      <c r="E67" s="69"/>
      <c r="F67" s="69"/>
      <c r="G67" s="70">
        <f>G66*0.05</f>
        <v>270298.15000000002</v>
      </c>
    </row>
    <row r="68" spans="1:8" ht="12" customHeight="1">
      <c r="A68" s="131"/>
      <c r="B68" s="71" t="s">
        <v>43</v>
      </c>
      <c r="C68" s="72"/>
      <c r="D68" s="72"/>
      <c r="E68" s="72"/>
      <c r="F68" s="72"/>
      <c r="G68" s="73">
        <f>G67+G66</f>
        <v>5676261.1500000004</v>
      </c>
      <c r="H68" s="136"/>
    </row>
    <row r="69" spans="1:8" ht="12" customHeight="1">
      <c r="A69" s="131"/>
      <c r="B69" s="68" t="s">
        <v>44</v>
      </c>
      <c r="C69" s="69"/>
      <c r="D69" s="69"/>
      <c r="E69" s="69"/>
      <c r="F69" s="69"/>
      <c r="G69" s="70">
        <f>G12</f>
        <v>8400000</v>
      </c>
    </row>
    <row r="70" spans="1:8" ht="12" customHeight="1">
      <c r="A70" s="131"/>
      <c r="B70" s="74" t="s">
        <v>45</v>
      </c>
      <c r="C70" s="75"/>
      <c r="D70" s="75"/>
      <c r="E70" s="75"/>
      <c r="F70" s="75"/>
      <c r="G70" s="76">
        <f>G69-G68</f>
        <v>2723738.8499999996</v>
      </c>
    </row>
    <row r="71" spans="1:8" ht="12" customHeight="1">
      <c r="A71" s="131"/>
      <c r="B71" s="77" t="s">
        <v>110</v>
      </c>
      <c r="C71" s="78"/>
      <c r="D71" s="78"/>
      <c r="E71" s="78"/>
      <c r="F71" s="78"/>
      <c r="G71" s="79"/>
    </row>
    <row r="72" spans="1:8" ht="12.75" customHeight="1" thickBot="1">
      <c r="A72" s="131"/>
      <c r="B72" s="80"/>
      <c r="C72" s="78"/>
      <c r="D72" s="78"/>
      <c r="E72" s="78"/>
      <c r="F72" s="78"/>
      <c r="G72" s="79"/>
    </row>
    <row r="73" spans="1:8" ht="12" customHeight="1">
      <c r="A73" s="131"/>
      <c r="B73" s="81" t="s">
        <v>111</v>
      </c>
      <c r="C73" s="82"/>
      <c r="D73" s="82"/>
      <c r="E73" s="82"/>
      <c r="F73" s="83"/>
      <c r="G73" s="79"/>
    </row>
    <row r="74" spans="1:8" ht="12" customHeight="1">
      <c r="A74" s="131"/>
      <c r="B74" s="84" t="s">
        <v>46</v>
      </c>
      <c r="C74" s="85"/>
      <c r="D74" s="85"/>
      <c r="E74" s="85"/>
      <c r="F74" s="86"/>
      <c r="G74" s="79"/>
    </row>
    <row r="75" spans="1:8" ht="12" customHeight="1">
      <c r="A75" s="131"/>
      <c r="B75" s="84" t="s">
        <v>47</v>
      </c>
      <c r="C75" s="85"/>
      <c r="D75" s="85"/>
      <c r="E75" s="85"/>
      <c r="F75" s="86"/>
      <c r="G75" s="79"/>
    </row>
    <row r="76" spans="1:8" ht="12" customHeight="1">
      <c r="A76" s="131"/>
      <c r="B76" s="84" t="s">
        <v>48</v>
      </c>
      <c r="C76" s="85"/>
      <c r="D76" s="85"/>
      <c r="E76" s="85"/>
      <c r="F76" s="86"/>
      <c r="G76" s="79"/>
    </row>
    <row r="77" spans="1:8" ht="12" customHeight="1">
      <c r="A77" s="131"/>
      <c r="B77" s="84" t="s">
        <v>49</v>
      </c>
      <c r="C77" s="85"/>
      <c r="D77" s="85"/>
      <c r="E77" s="85"/>
      <c r="F77" s="86"/>
      <c r="G77" s="79"/>
    </row>
    <row r="78" spans="1:8" ht="12" customHeight="1">
      <c r="A78" s="131"/>
      <c r="B78" s="84" t="s">
        <v>50</v>
      </c>
      <c r="C78" s="85"/>
      <c r="D78" s="85"/>
      <c r="E78" s="85"/>
      <c r="F78" s="86"/>
      <c r="G78" s="79"/>
    </row>
    <row r="79" spans="1:8" ht="12.75" customHeight="1" thickBot="1">
      <c r="A79" s="131"/>
      <c r="B79" s="87" t="s">
        <v>51</v>
      </c>
      <c r="C79" s="88"/>
      <c r="D79" s="88"/>
      <c r="E79" s="88"/>
      <c r="F79" s="89"/>
      <c r="G79" s="79"/>
    </row>
    <row r="80" spans="1:8" ht="12.75" customHeight="1">
      <c r="A80" s="131"/>
      <c r="B80" s="80"/>
      <c r="C80" s="85"/>
      <c r="D80" s="85"/>
      <c r="E80" s="85"/>
      <c r="F80" s="85"/>
      <c r="G80" s="79"/>
    </row>
    <row r="81" spans="1:7" ht="15" customHeight="1" thickBot="1">
      <c r="A81" s="131"/>
      <c r="B81" s="139" t="s">
        <v>52</v>
      </c>
      <c r="C81" s="140"/>
      <c r="D81" s="90"/>
      <c r="E81" s="91"/>
      <c r="F81" s="91"/>
      <c r="G81" s="79"/>
    </row>
    <row r="82" spans="1:7" ht="12" customHeight="1">
      <c r="A82" s="131"/>
      <c r="B82" s="92" t="s">
        <v>38</v>
      </c>
      <c r="C82" s="93" t="s">
        <v>53</v>
      </c>
      <c r="D82" s="94" t="s">
        <v>54</v>
      </c>
      <c r="E82" s="91"/>
      <c r="F82" s="91"/>
      <c r="G82" s="79"/>
    </row>
    <row r="83" spans="1:7" ht="12" customHeight="1">
      <c r="A83" s="131"/>
      <c r="B83" s="95" t="s">
        <v>55</v>
      </c>
      <c r="C83" s="96">
        <f>G28</f>
        <v>1300000</v>
      </c>
      <c r="D83" s="97">
        <f>(C83/C89)</f>
        <v>0.22902399407750998</v>
      </c>
      <c r="E83" s="91"/>
      <c r="F83" s="91"/>
      <c r="G83" s="79"/>
    </row>
    <row r="84" spans="1:7" ht="12" customHeight="1">
      <c r="A84" s="131"/>
      <c r="B84" s="95" t="s">
        <v>56</v>
      </c>
      <c r="C84" s="96">
        <f>G33</f>
        <v>50000</v>
      </c>
      <c r="D84" s="97">
        <f>(C84/C89)</f>
        <v>8.8086151568273069E-3</v>
      </c>
      <c r="E84" s="91"/>
      <c r="F84" s="91"/>
      <c r="G84" s="79"/>
    </row>
    <row r="85" spans="1:7" ht="12" customHeight="1">
      <c r="A85" s="131"/>
      <c r="B85" s="95" t="s">
        <v>57</v>
      </c>
      <c r="C85" s="96">
        <f>G42</f>
        <v>437500</v>
      </c>
      <c r="D85" s="97">
        <f>(C85/C89)</f>
        <v>7.7075382622238925E-2</v>
      </c>
      <c r="E85" s="91"/>
      <c r="F85" s="91"/>
      <c r="G85" s="79"/>
    </row>
    <row r="86" spans="1:7" ht="12" customHeight="1">
      <c r="A86" s="131"/>
      <c r="B86" s="95" t="s">
        <v>32</v>
      </c>
      <c r="C86" s="96">
        <f>G59</f>
        <v>3319263</v>
      </c>
      <c r="D86" s="97">
        <f>(C86/C89)</f>
        <v>0.58476220742592155</v>
      </c>
      <c r="E86" s="91"/>
      <c r="F86" s="91"/>
      <c r="G86" s="79"/>
    </row>
    <row r="87" spans="1:7" ht="12" customHeight="1">
      <c r="A87" s="131"/>
      <c r="B87" s="95" t="s">
        <v>58</v>
      </c>
      <c r="C87" s="98">
        <f>G64</f>
        <v>299200</v>
      </c>
      <c r="D87" s="97">
        <f>(C87/C89)</f>
        <v>5.2710753098454605E-2</v>
      </c>
      <c r="E87" s="99"/>
      <c r="F87" s="99"/>
      <c r="G87" s="79"/>
    </row>
    <row r="88" spans="1:7" ht="12" customHeight="1">
      <c r="A88" s="131"/>
      <c r="B88" s="95" t="s">
        <v>59</v>
      </c>
      <c r="C88" s="98">
        <f>G67</f>
        <v>270298.15000000002</v>
      </c>
      <c r="D88" s="97">
        <f>(C88/C89)</f>
        <v>4.7619047619047623E-2</v>
      </c>
      <c r="E88" s="99"/>
      <c r="F88" s="99"/>
      <c r="G88" s="79"/>
    </row>
    <row r="89" spans="1:7" ht="12.75" customHeight="1" thickBot="1">
      <c r="A89" s="131"/>
      <c r="B89" s="100" t="s">
        <v>60</v>
      </c>
      <c r="C89" s="101">
        <f>SUM(C83:C88)</f>
        <v>5676261.1500000004</v>
      </c>
      <c r="D89" s="102">
        <f>SUM(D83:D88)</f>
        <v>1</v>
      </c>
      <c r="E89" s="99"/>
      <c r="F89" s="99"/>
      <c r="G89" s="79"/>
    </row>
    <row r="90" spans="1:7" ht="12" customHeight="1">
      <c r="A90" s="131"/>
      <c r="B90" s="80"/>
      <c r="C90" s="78"/>
      <c r="D90" s="78"/>
      <c r="E90" s="78"/>
      <c r="F90" s="78"/>
      <c r="G90" s="79"/>
    </row>
    <row r="91" spans="1:7" ht="12.75" customHeight="1">
      <c r="A91" s="131"/>
      <c r="B91" s="16"/>
      <c r="C91" s="78"/>
      <c r="D91" s="78"/>
      <c r="E91" s="78"/>
      <c r="F91" s="78"/>
      <c r="G91" s="79"/>
    </row>
    <row r="92" spans="1:7" ht="12" customHeight="1" thickBot="1">
      <c r="A92" s="132"/>
      <c r="B92" s="103"/>
      <c r="C92" s="104" t="s">
        <v>103</v>
      </c>
      <c r="D92" s="105"/>
      <c r="E92" s="106"/>
      <c r="F92" s="107"/>
      <c r="G92" s="79"/>
    </row>
    <row r="93" spans="1:7" ht="12" customHeight="1">
      <c r="A93" s="131"/>
      <c r="B93" s="108" t="s">
        <v>104</v>
      </c>
      <c r="C93" s="133">
        <v>500</v>
      </c>
      <c r="D93" s="133">
        <v>600</v>
      </c>
      <c r="E93" s="134">
        <v>700</v>
      </c>
      <c r="F93" s="109"/>
      <c r="G93" s="110"/>
    </row>
    <row r="94" spans="1:7" ht="12.75" customHeight="1" thickBot="1">
      <c r="A94" s="131"/>
      <c r="B94" s="100" t="s">
        <v>105</v>
      </c>
      <c r="C94" s="101">
        <f>(G68/C93)</f>
        <v>11352.522300000001</v>
      </c>
      <c r="D94" s="101">
        <f>(G68/D93)</f>
        <v>9460.4352500000005</v>
      </c>
      <c r="E94" s="135">
        <f>(G68/E93)</f>
        <v>8108.9445000000005</v>
      </c>
      <c r="F94" s="109"/>
      <c r="G94" s="110"/>
    </row>
    <row r="95" spans="1:7" ht="15.6" customHeight="1">
      <c r="A95" s="131"/>
      <c r="B95" s="77" t="s">
        <v>61</v>
      </c>
      <c r="C95" s="85"/>
      <c r="D95" s="85"/>
      <c r="E95" s="85"/>
      <c r="F95" s="85"/>
      <c r="G95" s="85"/>
    </row>
  </sheetData>
  <mergeCells count="8">
    <mergeCell ref="B17:G17"/>
    <mergeCell ref="B81:C8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885123-FEA4-415F-8E3A-5B1E01E182BF}"/>
</file>

<file path=customXml/itemProps2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1C686-E065-4E69-8D96-6E91B40CFFF4}">
  <ds:schemaRefs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10b82782-c0f5-416e-ae65-72e3340045c9"/>
    <ds:schemaRef ds:uri="bea4a5c6-dd9c-492d-ab53-e1e14423e9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