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PAPA TEMPRA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7" i="1" l="1"/>
  <c r="G66" i="1"/>
  <c r="G69" i="1" l="1"/>
  <c r="G12" i="1"/>
  <c r="D98" i="1" l="1"/>
  <c r="G51" i="1"/>
  <c r="G52" i="1"/>
  <c r="G53" i="1"/>
  <c r="G55" i="1"/>
  <c r="G56" i="1"/>
  <c r="G58" i="1"/>
  <c r="G60" i="1"/>
  <c r="G61" i="1"/>
  <c r="G49" i="1"/>
  <c r="C92" i="1"/>
  <c r="G35" i="1"/>
  <c r="G36" i="1"/>
  <c r="G37" i="1"/>
  <c r="G38" i="1"/>
  <c r="G39" i="1"/>
  <c r="G40" i="1"/>
  <c r="G41" i="1"/>
  <c r="G42" i="1"/>
  <c r="G43" i="1"/>
  <c r="G44" i="1"/>
  <c r="G34" i="1"/>
  <c r="G22" i="1"/>
  <c r="G23" i="1"/>
  <c r="G24" i="1"/>
  <c r="G21" i="1"/>
  <c r="G45" i="1" l="1"/>
  <c r="C90" i="1" s="1"/>
  <c r="G25" i="1"/>
  <c r="C88" i="1" s="1"/>
  <c r="G30" i="1"/>
  <c r="G74" i="1"/>
  <c r="G62" i="1" l="1"/>
  <c r="G71" i="1" l="1"/>
  <c r="G72" i="1" s="1"/>
  <c r="C91" i="1"/>
  <c r="G73" i="1" l="1"/>
  <c r="D99" i="1" s="1"/>
  <c r="C93" i="1"/>
  <c r="E99" i="1" l="1"/>
  <c r="G75" i="1"/>
  <c r="C99" i="1"/>
  <c r="C94" i="1"/>
  <c r="D91" i="1" l="1"/>
  <c r="D90" i="1"/>
  <c r="D88" i="1"/>
  <c r="D92" i="1"/>
  <c r="D93" i="1"/>
  <c r="D94" i="1" l="1"/>
</calcChain>
</file>

<file path=xl/sharedStrings.xml><?xml version="1.0" encoding="utf-8"?>
<sst xmlns="http://schemas.openxmlformats.org/spreadsheetml/2006/main" count="192" uniqueCount="122">
  <si>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</si>
  <si>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</si>
  <si>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</si>
  <si>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</si>
  <si>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</si>
  <si>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</si>
  <si>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</si>
  <si>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</si>
  <si>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</si>
  <si>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</si>
  <si>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</si>
  <si>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</si>
  <si>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</si>
  <si>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</si>
  <si>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</si>
  <si>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</si>
  <si>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</si>
  <si>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</si>
  <si>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</si>
  <si>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</si>
  <si>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</si>
  <si>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</si>
  <si>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</si>
  <si>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</si>
  <si>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</si>
  <si>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</si>
  <si>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</si>
  <si>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</si>
  <si>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</si>
  <si>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</si>
  <si>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</si>
  <si>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</si>
  <si>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</si>
  <si>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</si>
  <si>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</si>
  <si>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</si>
  <si>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</si>
  <si>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</si>
  <si>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</si>
  <si>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</si>
  <si>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</si>
  <si>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</si>
  <si>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</si>
  <si>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</si>
  <si>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</si>
  <si>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</si>
  <si>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</si>
  <si>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</si>
  <si>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</si>
  <si>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</si>
  <si>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</si>
  <si>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</si>
  <si>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</si>
  <si>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</si>
  <si>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</si>
  <si>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</si>
  <si>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</si>
  <si>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</si>
  <si>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PAPA TEMPRANA</t>
  </si>
  <si>
    <t>ASTERIX</t>
  </si>
  <si>
    <t>MEDIO</t>
  </si>
  <si>
    <t>METROPOLITANA</t>
  </si>
  <si>
    <t>TALAGANTE</t>
  </si>
  <si>
    <t>Dic -Ene</t>
  </si>
  <si>
    <t>MERCADO INTERNO</t>
  </si>
  <si>
    <t>Nov-Dic</t>
  </si>
  <si>
    <t>NO HAY</t>
  </si>
  <si>
    <t>RENDIMIENTO (Kg/Há.)</t>
  </si>
  <si>
    <t>PRECIO ESPERADO ($/kg)</t>
  </si>
  <si>
    <t>Aplicación Fertilizante</t>
  </si>
  <si>
    <t>Sep-Oct</t>
  </si>
  <si>
    <t>Aplicación AgroquÍmicos</t>
  </si>
  <si>
    <t>Riegos</t>
  </si>
  <si>
    <t>Sep-Nov</t>
  </si>
  <si>
    <t>Cosecha</t>
  </si>
  <si>
    <t xml:space="preserve"> </t>
  </si>
  <si>
    <t xml:space="preserve">Arado cincel </t>
  </si>
  <si>
    <t xml:space="preserve">Rastra </t>
  </si>
  <si>
    <t>Ago-Sept</t>
  </si>
  <si>
    <t>Tractor acequiador</t>
  </si>
  <si>
    <t>Tractor sembradora</t>
  </si>
  <si>
    <t>Tractor arado surcador aporca</t>
  </si>
  <si>
    <t>Tractor con pulverizador c/barra (herbicida)</t>
  </si>
  <si>
    <t>Sep- Nov</t>
  </si>
  <si>
    <t>Tractor con coloso</t>
  </si>
  <si>
    <t>Tractor con pulverizador c/barra (insect.-fungicida)</t>
  </si>
  <si>
    <t>Cosechadora</t>
  </si>
  <si>
    <t>Tractor coloso cosecha</t>
  </si>
  <si>
    <t>Tracto con rastra (picado e incorporación de rastrojo)</t>
  </si>
  <si>
    <t>FERTILIZANTE</t>
  </si>
  <si>
    <t>Urea</t>
  </si>
  <si>
    <t>Sept - Oct</t>
  </si>
  <si>
    <t>Fosfato diamonico</t>
  </si>
  <si>
    <t>Sept</t>
  </si>
  <si>
    <t>Mezcla Papa</t>
  </si>
  <si>
    <t>FUNGICIDA</t>
  </si>
  <si>
    <t>Curzate M8</t>
  </si>
  <si>
    <t>Oct- Nov</t>
  </si>
  <si>
    <t>Manzate</t>
  </si>
  <si>
    <t>HERBICIDA</t>
  </si>
  <si>
    <t>INSECTICIDA</t>
  </si>
  <si>
    <t>Puzzle 200 SL</t>
  </si>
  <si>
    <t>Coragen</t>
  </si>
  <si>
    <t>Nov- Dic</t>
  </si>
  <si>
    <t>Ago</t>
  </si>
  <si>
    <t>Lt</t>
  </si>
  <si>
    <t>Hilo para coser sacos</t>
  </si>
  <si>
    <t>Sacos plasticos</t>
  </si>
  <si>
    <t>ESCENARIOS COSTO UNITARIO  ($/kg)</t>
  </si>
  <si>
    <t>Rendimiento (kg/hà)</t>
  </si>
  <si>
    <t>Costo unitario ($/kg) (*)</t>
  </si>
  <si>
    <t>Dic</t>
  </si>
  <si>
    <t>Ene.</t>
  </si>
  <si>
    <t>Feb.</t>
  </si>
  <si>
    <t>Oct</t>
  </si>
  <si>
    <t>May</t>
  </si>
  <si>
    <t>SENCOR 480 SC 5 L</t>
  </si>
  <si>
    <t>Dic-Mar</t>
  </si>
  <si>
    <t>Traslado a mercado mayorista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</si>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</sst>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rgb="FFFF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55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/>
    <xf numFmtId="3" fontId="5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/>
    <xf numFmtId="0" fontId="5" fillId="0" borderId="6" xfId="0" applyFont="1" applyFill="1" applyBorder="1" applyAlignment="1">
      <alignment horizontal="center"/>
    </xf>
    <xf numFmtId="49" fontId="5" fillId="0" borderId="19" xfId="0" applyNumberFormat="1" applyFont="1" applyFill="1" applyBorder="1" applyAlignment="1"/>
    <xf numFmtId="49" fontId="5" fillId="0" borderId="19" xfId="0" applyNumberFormat="1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/>
    </xf>
    <xf numFmtId="3" fontId="5" fillId="0" borderId="1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5" fillId="0" borderId="53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9" fillId="0" borderId="10" xfId="0" applyFont="1" applyFill="1" applyBorder="1" applyAlignment="1"/>
    <xf numFmtId="0" fontId="9" fillId="0" borderId="0" xfId="0" applyNumberFormat="1" applyFont="1" applyFill="1" applyAlignment="1"/>
    <xf numFmtId="0" fontId="9" fillId="0" borderId="0" xfId="0" applyFont="1" applyFill="1" applyAlignment="1"/>
    <xf numFmtId="0" fontId="1" fillId="2" borderId="18" xfId="0" applyFont="1" applyFill="1" applyBorder="1" applyAlignment="1">
      <alignment horizontal="center"/>
    </xf>
    <xf numFmtId="0" fontId="1" fillId="2" borderId="22" xfId="0" applyFont="1" applyFill="1" applyBorder="1" applyAlignment="1"/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3" fontId="2" fillId="3" borderId="20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164" fontId="7" fillId="6" borderId="31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9" borderId="52" xfId="0" applyFont="1" applyFill="1" applyBorder="1" applyAlignment="1"/>
    <xf numFmtId="0" fontId="1" fillId="7" borderId="21" xfId="0" applyFont="1" applyFill="1" applyBorder="1" applyAlignment="1"/>
    <xf numFmtId="49" fontId="10" fillId="8" borderId="47" xfId="0" applyNumberFormat="1" applyFont="1" applyFill="1" applyBorder="1" applyAlignment="1">
      <alignment vertical="center"/>
    </xf>
    <xf numFmtId="49" fontId="10" fillId="8" borderId="48" xfId="0" applyNumberFormat="1" applyFont="1" applyFill="1" applyBorder="1" applyAlignment="1">
      <alignment vertical="center"/>
    </xf>
    <xf numFmtId="49" fontId="1" fillId="8" borderId="49" xfId="0" applyNumberFormat="1" applyFont="1" applyFill="1" applyBorder="1" applyAlignment="1"/>
    <xf numFmtId="49" fontId="10" fillId="2" borderId="32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49" fontId="10" fillId="8" borderId="34" xfId="0" applyNumberFormat="1" applyFont="1" applyFill="1" applyBorder="1" applyAlignment="1">
      <alignment vertical="center"/>
    </xf>
    <xf numFmtId="165" fontId="10" fillId="8" borderId="35" xfId="0" applyNumberFormat="1" applyFont="1" applyFill="1" applyBorder="1" applyAlignment="1">
      <alignment vertical="center"/>
    </xf>
    <xf numFmtId="9" fontId="10" fillId="8" borderId="36" xfId="0" applyNumberFormat="1" applyFont="1" applyFill="1" applyBorder="1" applyAlignment="1">
      <alignment vertical="center"/>
    </xf>
    <xf numFmtId="49" fontId="10" fillId="8" borderId="45" xfId="0" applyNumberFormat="1" applyFont="1" applyFill="1" applyBorder="1" applyAlignment="1">
      <alignment vertical="center"/>
    </xf>
    <xf numFmtId="3" fontId="10" fillId="8" borderId="4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0" fillId="2" borderId="21" xfId="0" applyNumberFormat="1" applyFont="1" applyFill="1" applyBorder="1" applyAlignment="1">
      <alignment vertical="center"/>
    </xf>
    <xf numFmtId="165" fontId="10" fillId="8" borderId="36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2" fillId="9" borderId="50" xfId="0" applyNumberFormat="1" applyFont="1" applyFill="1" applyBorder="1" applyAlignment="1">
      <alignment horizontal="center" vertical="center"/>
    </xf>
    <xf numFmtId="49" fontId="12" fillId="9" borderId="51" xfId="0" applyNumberFormat="1" applyFont="1" applyFill="1" applyBorder="1" applyAlignment="1">
      <alignment horizontal="center" vertical="center"/>
    </xf>
    <xf numFmtId="49" fontId="12" fillId="9" borderId="52" xfId="0" applyNumberFormat="1" applyFont="1" applyFill="1" applyBorder="1" applyAlignment="1">
      <alignment horizontal="center" vertical="center"/>
    </xf>
    <xf numFmtId="49" fontId="12" fillId="9" borderId="50" xfId="0" applyNumberFormat="1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7</xdr:col>
      <xdr:colOff>19050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80975"/>
          <a:ext cx="6172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00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45" customWidth="1"/>
    <col min="2" max="2" width="25.28515625" style="45" customWidth="1"/>
    <col min="3" max="3" width="16.5703125" style="45" customWidth="1"/>
    <col min="4" max="4" width="10.28515625" style="45" customWidth="1"/>
    <col min="5" max="5" width="12.42578125" style="45" customWidth="1"/>
    <col min="6" max="6" width="12.85546875" style="45" customWidth="1"/>
    <col min="7" max="7" width="14.7109375" style="45" customWidth="1"/>
    <col min="8" max="238" width="10.85546875" style="45" customWidth="1"/>
    <col min="239" max="16384" width="10.85546875" style="46"/>
  </cols>
  <sheetData>
    <row r="1" spans="1:8" ht="15" customHeight="1" x14ac:dyDescent="0.25">
      <c r="A1" s="44"/>
      <c r="B1" s="44"/>
      <c r="C1" s="44"/>
      <c r="D1" s="44"/>
      <c r="E1" s="44"/>
      <c r="F1" s="44"/>
      <c r="G1" s="44"/>
    </row>
    <row r="2" spans="1:8" ht="15" customHeight="1" x14ac:dyDescent="0.25">
      <c r="A2" s="44"/>
      <c r="B2" s="44"/>
      <c r="C2" s="44"/>
      <c r="D2" s="44"/>
      <c r="E2" s="44"/>
      <c r="F2" s="44"/>
      <c r="G2" s="44"/>
    </row>
    <row r="3" spans="1:8" ht="15" customHeight="1" x14ac:dyDescent="0.25">
      <c r="A3" s="44"/>
      <c r="B3" s="44"/>
      <c r="C3" s="44"/>
      <c r="D3" s="44"/>
      <c r="E3" s="44"/>
      <c r="F3" s="44"/>
      <c r="G3" s="44"/>
    </row>
    <row r="4" spans="1:8" ht="15" customHeight="1" x14ac:dyDescent="0.25">
      <c r="A4" s="44"/>
      <c r="B4" s="44"/>
      <c r="C4" s="44"/>
      <c r="D4" s="44"/>
      <c r="E4" s="44"/>
      <c r="F4" s="44"/>
      <c r="G4" s="44"/>
    </row>
    <row r="5" spans="1:8" ht="15" customHeight="1" x14ac:dyDescent="0.25">
      <c r="A5" s="44"/>
      <c r="B5" s="44"/>
      <c r="C5" s="44"/>
      <c r="D5" s="44"/>
      <c r="E5" s="44"/>
      <c r="F5" s="44"/>
      <c r="G5" s="44"/>
    </row>
    <row r="6" spans="1:8" ht="15" customHeight="1" x14ac:dyDescent="0.25">
      <c r="A6" s="44"/>
      <c r="B6" s="44"/>
      <c r="C6" s="44"/>
      <c r="D6" s="44"/>
      <c r="E6" s="44"/>
      <c r="F6" s="44"/>
      <c r="G6" s="44"/>
    </row>
    <row r="7" spans="1:8" ht="15" customHeight="1" x14ac:dyDescent="0.25">
      <c r="A7" s="44"/>
      <c r="B7" s="44"/>
      <c r="C7" s="44"/>
      <c r="D7" s="44"/>
      <c r="E7" s="44"/>
      <c r="F7" s="44"/>
      <c r="G7" s="44"/>
    </row>
    <row r="8" spans="1:8" ht="15" customHeight="1" x14ac:dyDescent="0.25">
      <c r="A8" s="44"/>
      <c r="B8" s="47"/>
      <c r="C8" s="48"/>
      <c r="D8" s="44"/>
      <c r="E8" s="48"/>
      <c r="F8" s="48"/>
      <c r="G8" s="48"/>
    </row>
    <row r="9" spans="1:8" ht="12" customHeight="1" x14ac:dyDescent="0.25">
      <c r="A9" s="49"/>
      <c r="B9" s="50" t="s">
        <v>0</v>
      </c>
      <c r="C9" s="2" t="s">
        <v>58</v>
      </c>
      <c r="D9" s="51"/>
      <c r="E9" s="140" t="s">
        <v>67</v>
      </c>
      <c r="F9" s="141"/>
      <c r="G9" s="18">
        <v>29000</v>
      </c>
    </row>
    <row r="10" spans="1:8" ht="22.5" customHeight="1" x14ac:dyDescent="0.25">
      <c r="A10" s="49"/>
      <c r="B10" s="1" t="s">
        <v>1</v>
      </c>
      <c r="C10" s="11" t="s">
        <v>59</v>
      </c>
      <c r="D10" s="51"/>
      <c r="E10" s="153" t="s">
        <v>2</v>
      </c>
      <c r="F10" s="154"/>
      <c r="G10" s="11" t="s">
        <v>63</v>
      </c>
    </row>
    <row r="11" spans="1:8" ht="18" customHeight="1" x14ac:dyDescent="0.25">
      <c r="A11" s="49"/>
      <c r="B11" s="1" t="s">
        <v>3</v>
      </c>
      <c r="C11" s="2" t="s">
        <v>60</v>
      </c>
      <c r="D11" s="51"/>
      <c r="E11" s="142" t="s">
        <v>68</v>
      </c>
      <c r="F11" s="143"/>
      <c r="G11" s="17">
        <v>430</v>
      </c>
      <c r="H11" s="45" t="s">
        <v>75</v>
      </c>
    </row>
    <row r="12" spans="1:8" ht="11.25" customHeight="1" x14ac:dyDescent="0.25">
      <c r="A12" s="49"/>
      <c r="B12" s="1" t="s">
        <v>4</v>
      </c>
      <c r="C12" s="3" t="s">
        <v>61</v>
      </c>
      <c r="D12" s="51"/>
      <c r="E12" s="40" t="s">
        <v>5</v>
      </c>
      <c r="F12" s="41"/>
      <c r="G12" s="4">
        <f>G9*G11</f>
        <v>12470000</v>
      </c>
    </row>
    <row r="13" spans="1:8" ht="11.25" customHeight="1" x14ac:dyDescent="0.25">
      <c r="A13" s="49"/>
      <c r="B13" s="1" t="s">
        <v>6</v>
      </c>
      <c r="C13" s="2" t="s">
        <v>62</v>
      </c>
      <c r="D13" s="51"/>
      <c r="E13" s="142" t="s">
        <v>7</v>
      </c>
      <c r="F13" s="143"/>
      <c r="G13" s="2" t="s">
        <v>64</v>
      </c>
    </row>
    <row r="14" spans="1:8" ht="13.5" customHeight="1" x14ac:dyDescent="0.25">
      <c r="A14" s="49"/>
      <c r="B14" s="1" t="s">
        <v>8</v>
      </c>
      <c r="C14" s="2" t="s">
        <v>62</v>
      </c>
      <c r="D14" s="51"/>
      <c r="E14" s="142" t="s">
        <v>9</v>
      </c>
      <c r="F14" s="143"/>
      <c r="G14" s="2" t="s">
        <v>65</v>
      </c>
    </row>
    <row r="15" spans="1:8" ht="15" customHeight="1" x14ac:dyDescent="0.25">
      <c r="A15" s="49"/>
      <c r="B15" s="1" t="s">
        <v>10</v>
      </c>
      <c r="C15" s="52" t="s">
        <v>119</v>
      </c>
      <c r="D15" s="51"/>
      <c r="E15" s="144" t="s">
        <v>11</v>
      </c>
      <c r="F15" s="145"/>
      <c r="G15" s="3" t="s">
        <v>66</v>
      </c>
    </row>
    <row r="16" spans="1:8" ht="12" customHeight="1" x14ac:dyDescent="0.25">
      <c r="A16" s="44"/>
      <c r="B16" s="53"/>
      <c r="C16" s="54"/>
      <c r="D16" s="48"/>
      <c r="E16" s="55"/>
      <c r="F16" s="55"/>
      <c r="G16" s="56"/>
    </row>
    <row r="17" spans="1:7" ht="12" customHeight="1" x14ac:dyDescent="0.25">
      <c r="A17" s="57"/>
      <c r="B17" s="146" t="s">
        <v>12</v>
      </c>
      <c r="C17" s="147"/>
      <c r="D17" s="147"/>
      <c r="E17" s="147"/>
      <c r="F17" s="147"/>
      <c r="G17" s="147"/>
    </row>
    <row r="18" spans="1:7" ht="12" customHeight="1" x14ac:dyDescent="0.25">
      <c r="A18" s="44"/>
      <c r="B18" s="58"/>
      <c r="C18" s="59"/>
      <c r="D18" s="59"/>
      <c r="E18" s="59"/>
      <c r="F18" s="60"/>
      <c r="G18" s="60"/>
    </row>
    <row r="19" spans="1:7" ht="12" customHeight="1" x14ac:dyDescent="0.25">
      <c r="A19" s="49"/>
      <c r="B19" s="61" t="s">
        <v>13</v>
      </c>
      <c r="C19" s="62"/>
      <c r="D19" s="63"/>
      <c r="E19" s="63"/>
      <c r="F19" s="63"/>
      <c r="G19" s="63"/>
    </row>
    <row r="20" spans="1:7" ht="24" customHeight="1" x14ac:dyDescent="0.25">
      <c r="A20" s="57"/>
      <c r="B20" s="64" t="s">
        <v>14</v>
      </c>
      <c r="C20" s="64" t="s">
        <v>15</v>
      </c>
      <c r="D20" s="64" t="s">
        <v>16</v>
      </c>
      <c r="E20" s="64" t="s">
        <v>17</v>
      </c>
      <c r="F20" s="64" t="s">
        <v>18</v>
      </c>
      <c r="G20" s="64" t="s">
        <v>19</v>
      </c>
    </row>
    <row r="21" spans="1:7" ht="12.75" customHeight="1" x14ac:dyDescent="0.25">
      <c r="A21" s="57"/>
      <c r="B21" s="39" t="s">
        <v>69</v>
      </c>
      <c r="C21" s="5" t="s">
        <v>20</v>
      </c>
      <c r="D21" s="14">
        <v>2</v>
      </c>
      <c r="E21" s="5" t="s">
        <v>70</v>
      </c>
      <c r="F21" s="12">
        <v>30000</v>
      </c>
      <c r="G21" s="12">
        <f>D21*F21</f>
        <v>60000</v>
      </c>
    </row>
    <row r="22" spans="1:7" ht="12.75" customHeight="1" x14ac:dyDescent="0.25">
      <c r="A22" s="57"/>
      <c r="B22" s="39" t="s">
        <v>71</v>
      </c>
      <c r="C22" s="5" t="s">
        <v>20</v>
      </c>
      <c r="D22" s="14">
        <v>3</v>
      </c>
      <c r="E22" s="5" t="s">
        <v>70</v>
      </c>
      <c r="F22" s="12">
        <v>30000</v>
      </c>
      <c r="G22" s="12">
        <f t="shared" ref="G22:G24" si="0">D22*F22</f>
        <v>90000</v>
      </c>
    </row>
    <row r="23" spans="1:7" ht="12.75" customHeight="1" x14ac:dyDescent="0.25">
      <c r="A23" s="57"/>
      <c r="B23" s="39" t="s">
        <v>72</v>
      </c>
      <c r="C23" s="5" t="s">
        <v>20</v>
      </c>
      <c r="D23" s="14">
        <v>7</v>
      </c>
      <c r="E23" s="5" t="s">
        <v>73</v>
      </c>
      <c r="F23" s="12">
        <v>30000</v>
      </c>
      <c r="G23" s="12">
        <f t="shared" si="0"/>
        <v>210000</v>
      </c>
    </row>
    <row r="24" spans="1:7" ht="12.75" customHeight="1" x14ac:dyDescent="0.25">
      <c r="A24" s="57"/>
      <c r="B24" s="39" t="s">
        <v>74</v>
      </c>
      <c r="C24" s="5" t="s">
        <v>20</v>
      </c>
      <c r="D24" s="14">
        <v>42</v>
      </c>
      <c r="E24" s="5" t="s">
        <v>111</v>
      </c>
      <c r="F24" s="12">
        <v>30000</v>
      </c>
      <c r="G24" s="12">
        <f t="shared" si="0"/>
        <v>1260000</v>
      </c>
    </row>
    <row r="25" spans="1:7" ht="12.75" customHeight="1" x14ac:dyDescent="0.25">
      <c r="A25" s="57"/>
      <c r="B25" s="6" t="s">
        <v>21</v>
      </c>
      <c r="C25" s="7"/>
      <c r="D25" s="7"/>
      <c r="E25" s="7"/>
      <c r="F25" s="7"/>
      <c r="G25" s="13">
        <f>G21+G22+G23+G24</f>
        <v>1620000</v>
      </c>
    </row>
    <row r="26" spans="1:7" ht="12" customHeight="1" x14ac:dyDescent="0.25">
      <c r="A26" s="44"/>
      <c r="B26" s="58"/>
      <c r="C26" s="60"/>
      <c r="D26" s="60"/>
      <c r="E26" s="60"/>
      <c r="F26" s="65"/>
      <c r="G26" s="65"/>
    </row>
    <row r="27" spans="1:7" ht="12" customHeight="1" x14ac:dyDescent="0.25">
      <c r="A27" s="49"/>
      <c r="B27" s="66" t="s">
        <v>22</v>
      </c>
      <c r="C27" s="67"/>
      <c r="D27" s="68"/>
      <c r="E27" s="68"/>
      <c r="F27" s="69"/>
      <c r="G27" s="69"/>
    </row>
    <row r="28" spans="1:7" ht="24" customHeight="1" x14ac:dyDescent="0.25">
      <c r="A28" s="49"/>
      <c r="B28" s="70" t="s">
        <v>14</v>
      </c>
      <c r="C28" s="71" t="s">
        <v>15</v>
      </c>
      <c r="D28" s="71" t="s">
        <v>16</v>
      </c>
      <c r="E28" s="70" t="s">
        <v>17</v>
      </c>
      <c r="F28" s="71" t="s">
        <v>18</v>
      </c>
      <c r="G28" s="70" t="s">
        <v>19</v>
      </c>
    </row>
    <row r="29" spans="1:7" ht="12" customHeight="1" x14ac:dyDescent="0.25">
      <c r="A29" s="49"/>
      <c r="B29" s="72" t="s">
        <v>75</v>
      </c>
      <c r="C29" s="73" t="s">
        <v>75</v>
      </c>
      <c r="D29" s="73" t="s">
        <v>75</v>
      </c>
      <c r="E29" s="73" t="s">
        <v>75</v>
      </c>
      <c r="F29" s="74" t="s">
        <v>75</v>
      </c>
      <c r="G29" s="75">
        <v>0</v>
      </c>
    </row>
    <row r="30" spans="1:7" ht="12" customHeight="1" x14ac:dyDescent="0.25">
      <c r="A30" s="49"/>
      <c r="B30" s="8" t="s">
        <v>23</v>
      </c>
      <c r="C30" s="9"/>
      <c r="D30" s="9"/>
      <c r="E30" s="9"/>
      <c r="F30" s="76"/>
      <c r="G30" s="15">
        <f>SUM(G29)</f>
        <v>0</v>
      </c>
    </row>
    <row r="31" spans="1:7" ht="12" customHeight="1" x14ac:dyDescent="0.25">
      <c r="A31" s="44"/>
      <c r="B31" s="77"/>
      <c r="C31" s="78"/>
      <c r="D31" s="78"/>
      <c r="E31" s="78"/>
      <c r="F31" s="79"/>
      <c r="G31" s="79"/>
    </row>
    <row r="32" spans="1:7" ht="12" customHeight="1" x14ac:dyDescent="0.25">
      <c r="A32" s="49"/>
      <c r="B32" s="66" t="s">
        <v>24</v>
      </c>
      <c r="C32" s="67"/>
      <c r="D32" s="68"/>
      <c r="E32" s="68"/>
      <c r="F32" s="69"/>
      <c r="G32" s="69"/>
    </row>
    <row r="33" spans="1:7" ht="24" customHeight="1" x14ac:dyDescent="0.25">
      <c r="A33" s="49"/>
      <c r="B33" s="80" t="s">
        <v>14</v>
      </c>
      <c r="C33" s="80" t="s">
        <v>15</v>
      </c>
      <c r="D33" s="80" t="s">
        <v>16</v>
      </c>
      <c r="E33" s="80" t="s">
        <v>17</v>
      </c>
      <c r="F33" s="81" t="s">
        <v>18</v>
      </c>
      <c r="G33" s="80" t="s">
        <v>19</v>
      </c>
    </row>
    <row r="34" spans="1:7" ht="12.75" customHeight="1" x14ac:dyDescent="0.25">
      <c r="A34" s="57"/>
      <c r="B34" s="39" t="s">
        <v>76</v>
      </c>
      <c r="C34" s="5" t="s">
        <v>25</v>
      </c>
      <c r="D34" s="14">
        <v>0.4</v>
      </c>
      <c r="E34" s="5" t="s">
        <v>115</v>
      </c>
      <c r="F34" s="12">
        <v>581452.80000000005</v>
      </c>
      <c r="G34" s="12">
        <f>D34*F34</f>
        <v>232581.12000000002</v>
      </c>
    </row>
    <row r="35" spans="1:7" ht="12.75" customHeight="1" x14ac:dyDescent="0.25">
      <c r="A35" s="57"/>
      <c r="B35" s="39" t="s">
        <v>77</v>
      </c>
      <c r="C35" s="5" t="s">
        <v>25</v>
      </c>
      <c r="D35" s="14">
        <v>0.4</v>
      </c>
      <c r="E35" s="5" t="s">
        <v>78</v>
      </c>
      <c r="F35" s="12">
        <v>290726.40000000002</v>
      </c>
      <c r="G35" s="12">
        <f t="shared" ref="G35:G44" si="1">D35*F35</f>
        <v>116290.56000000001</v>
      </c>
    </row>
    <row r="36" spans="1:7" ht="12.75" customHeight="1" x14ac:dyDescent="0.25">
      <c r="A36" s="57"/>
      <c r="B36" s="39" t="s">
        <v>79</v>
      </c>
      <c r="C36" s="5" t="s">
        <v>25</v>
      </c>
      <c r="D36" s="14">
        <v>0.1</v>
      </c>
      <c r="E36" s="5" t="s">
        <v>93</v>
      </c>
      <c r="F36" s="12">
        <v>181704</v>
      </c>
      <c r="G36" s="12">
        <f t="shared" si="1"/>
        <v>18170.400000000001</v>
      </c>
    </row>
    <row r="37" spans="1:7" ht="12.75" customHeight="1" x14ac:dyDescent="0.25">
      <c r="A37" s="57"/>
      <c r="B37" s="39" t="s">
        <v>80</v>
      </c>
      <c r="C37" s="5" t="s">
        <v>25</v>
      </c>
      <c r="D37" s="14">
        <v>0.5</v>
      </c>
      <c r="E37" s="5" t="s">
        <v>93</v>
      </c>
      <c r="F37" s="12">
        <v>290726.40000000002</v>
      </c>
      <c r="G37" s="12">
        <f t="shared" si="1"/>
        <v>145363.20000000001</v>
      </c>
    </row>
    <row r="38" spans="1:7" ht="12.75" customHeight="1" x14ac:dyDescent="0.25">
      <c r="A38" s="57"/>
      <c r="B38" s="39" t="s">
        <v>81</v>
      </c>
      <c r="C38" s="5" t="s">
        <v>25</v>
      </c>
      <c r="D38" s="14">
        <v>0.3</v>
      </c>
      <c r="E38" s="5" t="s">
        <v>114</v>
      </c>
      <c r="F38" s="12">
        <v>236215.2</v>
      </c>
      <c r="G38" s="12">
        <f t="shared" si="1"/>
        <v>70864.56</v>
      </c>
    </row>
    <row r="39" spans="1:7" ht="12.75" customHeight="1" x14ac:dyDescent="0.25">
      <c r="A39" s="57"/>
      <c r="B39" s="39" t="s">
        <v>82</v>
      </c>
      <c r="C39" s="5" t="s">
        <v>25</v>
      </c>
      <c r="D39" s="14">
        <v>0.15</v>
      </c>
      <c r="E39" s="5" t="s">
        <v>83</v>
      </c>
      <c r="F39" s="12">
        <v>290726.40000000002</v>
      </c>
      <c r="G39" s="12">
        <f t="shared" si="1"/>
        <v>43608.959999999999</v>
      </c>
    </row>
    <row r="40" spans="1:7" ht="12.75" x14ac:dyDescent="0.25">
      <c r="A40" s="57"/>
      <c r="B40" s="39" t="s">
        <v>84</v>
      </c>
      <c r="C40" s="5" t="s">
        <v>25</v>
      </c>
      <c r="D40" s="14">
        <v>0.5</v>
      </c>
      <c r="E40" s="5" t="s">
        <v>83</v>
      </c>
      <c r="F40" s="12">
        <v>290726.40000000002</v>
      </c>
      <c r="G40" s="12">
        <f t="shared" si="1"/>
        <v>145363.20000000001</v>
      </c>
    </row>
    <row r="41" spans="1:7" ht="29.25" customHeight="1" x14ac:dyDescent="0.25">
      <c r="A41" s="57"/>
      <c r="B41" s="42" t="s">
        <v>85</v>
      </c>
      <c r="C41" s="5" t="s">
        <v>25</v>
      </c>
      <c r="D41" s="14">
        <v>0.5</v>
      </c>
      <c r="E41" s="5" t="s">
        <v>83</v>
      </c>
      <c r="F41" s="12">
        <v>290726.40000000002</v>
      </c>
      <c r="G41" s="12">
        <f t="shared" si="1"/>
        <v>145363.20000000001</v>
      </c>
    </row>
    <row r="42" spans="1:7" ht="12.75" x14ac:dyDescent="0.25">
      <c r="A42" s="57"/>
      <c r="B42" s="39" t="s">
        <v>86</v>
      </c>
      <c r="C42" s="5" t="s">
        <v>25</v>
      </c>
      <c r="D42" s="14">
        <v>0.15</v>
      </c>
      <c r="E42" s="5" t="s">
        <v>111</v>
      </c>
      <c r="F42" s="12">
        <v>290726.40000000002</v>
      </c>
      <c r="G42" s="12">
        <f t="shared" si="1"/>
        <v>43608.959999999999</v>
      </c>
    </row>
    <row r="43" spans="1:7" ht="12.75" customHeight="1" x14ac:dyDescent="0.25">
      <c r="A43" s="57"/>
      <c r="B43" s="39" t="s">
        <v>87</v>
      </c>
      <c r="C43" s="5" t="s">
        <v>25</v>
      </c>
      <c r="D43" s="14">
        <v>0.3</v>
      </c>
      <c r="E43" s="5" t="s">
        <v>112</v>
      </c>
      <c r="F43" s="12">
        <v>581452.80000000005</v>
      </c>
      <c r="G43" s="12">
        <f t="shared" si="1"/>
        <v>174435.84</v>
      </c>
    </row>
    <row r="44" spans="1:7" ht="12.75" customHeight="1" x14ac:dyDescent="0.25">
      <c r="A44" s="57"/>
      <c r="B44" s="39" t="s">
        <v>88</v>
      </c>
      <c r="C44" s="5" t="s">
        <v>25</v>
      </c>
      <c r="D44" s="14">
        <v>0.5</v>
      </c>
      <c r="E44" s="5" t="s">
        <v>113</v>
      </c>
      <c r="F44" s="12">
        <v>581452.80000000005</v>
      </c>
      <c r="G44" s="12">
        <f t="shared" si="1"/>
        <v>290726.40000000002</v>
      </c>
    </row>
    <row r="45" spans="1:7" ht="12.75" customHeight="1" x14ac:dyDescent="0.25">
      <c r="A45" s="49"/>
      <c r="B45" s="8" t="s">
        <v>26</v>
      </c>
      <c r="C45" s="9"/>
      <c r="D45" s="9"/>
      <c r="E45" s="9"/>
      <c r="F45" s="9"/>
      <c r="G45" s="15">
        <f>G34+G35+G36+G37+G38+G39+G40+G41+G42+G43+G44</f>
        <v>1426376.4</v>
      </c>
    </row>
    <row r="46" spans="1:7" ht="12" customHeight="1" x14ac:dyDescent="0.25">
      <c r="A46" s="44"/>
      <c r="B46" s="77"/>
      <c r="C46" s="78"/>
      <c r="D46" s="78"/>
      <c r="E46" s="78"/>
      <c r="F46" s="79"/>
      <c r="G46" s="79"/>
    </row>
    <row r="47" spans="1:7" ht="12" customHeight="1" x14ac:dyDescent="0.25">
      <c r="A47" s="49"/>
      <c r="B47" s="66" t="s">
        <v>27</v>
      </c>
      <c r="C47" s="67"/>
      <c r="D47" s="68"/>
      <c r="E47" s="68"/>
      <c r="F47" s="69"/>
      <c r="G47" s="69"/>
    </row>
    <row r="48" spans="1:7" ht="24" customHeight="1" x14ac:dyDescent="0.25">
      <c r="A48" s="49"/>
      <c r="B48" s="81" t="s">
        <v>28</v>
      </c>
      <c r="C48" s="81" t="s">
        <v>29</v>
      </c>
      <c r="D48" s="81" t="s">
        <v>30</v>
      </c>
      <c r="E48" s="81" t="s">
        <v>17</v>
      </c>
      <c r="F48" s="81" t="s">
        <v>18</v>
      </c>
      <c r="G48" s="81" t="s">
        <v>19</v>
      </c>
    </row>
    <row r="49" spans="1:238" s="84" customFormat="1" ht="12.75" customHeight="1" x14ac:dyDescent="0.25">
      <c r="A49" s="82"/>
      <c r="B49" s="23" t="s">
        <v>31</v>
      </c>
      <c r="C49" s="24" t="s">
        <v>32</v>
      </c>
      <c r="D49" s="25">
        <v>3500</v>
      </c>
      <c r="E49" s="26" t="s">
        <v>104</v>
      </c>
      <c r="F49" s="27">
        <v>453</v>
      </c>
      <c r="G49" s="27">
        <f>D49*F49</f>
        <v>1585500</v>
      </c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</row>
    <row r="50" spans="1:238" s="84" customFormat="1" ht="12.75" customHeight="1" x14ac:dyDescent="0.25">
      <c r="A50" s="82"/>
      <c r="B50" s="23" t="s">
        <v>89</v>
      </c>
      <c r="C50" s="28"/>
      <c r="D50" s="29"/>
      <c r="E50" s="26"/>
      <c r="F50" s="28"/>
      <c r="G50" s="27" t="s">
        <v>75</v>
      </c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  <c r="HZ50" s="83"/>
      <c r="IA50" s="83"/>
      <c r="IB50" s="83"/>
      <c r="IC50" s="83"/>
      <c r="ID50" s="83"/>
    </row>
    <row r="51" spans="1:238" s="84" customFormat="1" ht="12.75" customHeight="1" x14ac:dyDescent="0.25">
      <c r="A51" s="82"/>
      <c r="B51" s="30" t="s">
        <v>90</v>
      </c>
      <c r="C51" s="24" t="s">
        <v>32</v>
      </c>
      <c r="D51" s="25">
        <v>250</v>
      </c>
      <c r="E51" s="26" t="s">
        <v>91</v>
      </c>
      <c r="F51" s="27">
        <v>1639</v>
      </c>
      <c r="G51" s="27">
        <f t="shared" ref="G51:G61" si="2">D51*F51</f>
        <v>409750</v>
      </c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</row>
    <row r="52" spans="1:238" s="84" customFormat="1" ht="12.75" customHeight="1" x14ac:dyDescent="0.25">
      <c r="A52" s="82"/>
      <c r="B52" s="30" t="s">
        <v>92</v>
      </c>
      <c r="C52" s="24" t="s">
        <v>32</v>
      </c>
      <c r="D52" s="25">
        <v>200</v>
      </c>
      <c r="E52" s="26" t="s">
        <v>93</v>
      </c>
      <c r="F52" s="27">
        <v>1459</v>
      </c>
      <c r="G52" s="27">
        <f t="shared" si="2"/>
        <v>291800</v>
      </c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</row>
    <row r="53" spans="1:238" s="84" customFormat="1" ht="12.75" customHeight="1" x14ac:dyDescent="0.25">
      <c r="A53" s="82"/>
      <c r="B53" s="31" t="s">
        <v>94</v>
      </c>
      <c r="C53" s="24" t="s">
        <v>32</v>
      </c>
      <c r="D53" s="25">
        <v>300</v>
      </c>
      <c r="E53" s="24" t="s">
        <v>93</v>
      </c>
      <c r="F53" s="32">
        <v>1457</v>
      </c>
      <c r="G53" s="27">
        <f t="shared" si="2"/>
        <v>437100</v>
      </c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</row>
    <row r="54" spans="1:238" s="84" customFormat="1" ht="12.75" customHeight="1" x14ac:dyDescent="0.25">
      <c r="A54" s="82"/>
      <c r="B54" s="33" t="s">
        <v>95</v>
      </c>
      <c r="C54" s="34"/>
      <c r="D54" s="34"/>
      <c r="E54" s="34"/>
      <c r="F54" s="32"/>
      <c r="G54" s="27" t="s">
        <v>75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</row>
    <row r="55" spans="1:238" s="84" customFormat="1" ht="12.75" customHeight="1" x14ac:dyDescent="0.25">
      <c r="A55" s="82"/>
      <c r="B55" s="31" t="s">
        <v>96</v>
      </c>
      <c r="C55" s="24" t="s">
        <v>32</v>
      </c>
      <c r="D55" s="25">
        <v>3</v>
      </c>
      <c r="E55" s="24" t="s">
        <v>97</v>
      </c>
      <c r="F55" s="32">
        <v>47441</v>
      </c>
      <c r="G55" s="27">
        <f t="shared" si="2"/>
        <v>142323</v>
      </c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</row>
    <row r="56" spans="1:238" s="84" customFormat="1" ht="12.75" customHeight="1" x14ac:dyDescent="0.25">
      <c r="A56" s="82"/>
      <c r="B56" s="31" t="s">
        <v>98</v>
      </c>
      <c r="C56" s="24" t="s">
        <v>32</v>
      </c>
      <c r="D56" s="25">
        <v>2</v>
      </c>
      <c r="E56" s="24" t="s">
        <v>91</v>
      </c>
      <c r="F56" s="32">
        <v>5927</v>
      </c>
      <c r="G56" s="27">
        <f t="shared" si="2"/>
        <v>11854</v>
      </c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</row>
    <row r="57" spans="1:238" s="84" customFormat="1" ht="12.75" customHeight="1" x14ac:dyDescent="0.25">
      <c r="A57" s="82"/>
      <c r="B57" s="33" t="s">
        <v>99</v>
      </c>
      <c r="C57" s="34"/>
      <c r="D57" s="34"/>
      <c r="E57" s="34"/>
      <c r="F57" s="32" t="s">
        <v>75</v>
      </c>
      <c r="G57" s="27" t="s">
        <v>75</v>
      </c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</row>
    <row r="58" spans="1:238" s="84" customFormat="1" ht="12.75" customHeight="1" x14ac:dyDescent="0.25">
      <c r="A58" s="82"/>
      <c r="B58" s="31" t="s">
        <v>116</v>
      </c>
      <c r="C58" s="24" t="s">
        <v>105</v>
      </c>
      <c r="D58" s="25">
        <v>0.5</v>
      </c>
      <c r="E58" s="24" t="s">
        <v>91</v>
      </c>
      <c r="F58" s="32">
        <v>42927</v>
      </c>
      <c r="G58" s="27">
        <f t="shared" si="2"/>
        <v>21463.5</v>
      </c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  <c r="GY58" s="83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83"/>
      <c r="HK58" s="83"/>
      <c r="HL58" s="83"/>
      <c r="HM58" s="83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83"/>
      <c r="HY58" s="83"/>
      <c r="HZ58" s="83"/>
      <c r="IA58" s="83"/>
      <c r="IB58" s="83"/>
      <c r="IC58" s="83"/>
      <c r="ID58" s="83"/>
    </row>
    <row r="59" spans="1:238" s="84" customFormat="1" ht="12.75" customHeight="1" x14ac:dyDescent="0.25">
      <c r="A59" s="82"/>
      <c r="B59" s="33" t="s">
        <v>100</v>
      </c>
      <c r="C59" s="24"/>
      <c r="D59" s="25"/>
      <c r="E59" s="24"/>
      <c r="F59" s="32" t="s">
        <v>75</v>
      </c>
      <c r="G59" s="27" t="s">
        <v>75</v>
      </c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  <c r="GT59" s="83"/>
      <c r="GU59" s="83"/>
      <c r="GV59" s="83"/>
      <c r="GW59" s="83"/>
      <c r="GX59" s="83"/>
      <c r="GY59" s="83"/>
      <c r="GZ59" s="83"/>
      <c r="HA59" s="83"/>
      <c r="HB59" s="83"/>
      <c r="HC59" s="83"/>
      <c r="HD59" s="83"/>
      <c r="HE59" s="83"/>
      <c r="HF59" s="83"/>
      <c r="HG59" s="83"/>
      <c r="HH59" s="83"/>
      <c r="HI59" s="83"/>
      <c r="HJ59" s="83"/>
      <c r="HK59" s="83"/>
      <c r="HL59" s="83"/>
      <c r="HM59" s="83"/>
      <c r="HN59" s="83"/>
      <c r="HO59" s="83"/>
      <c r="HP59" s="83"/>
      <c r="HQ59" s="83"/>
      <c r="HR59" s="83"/>
      <c r="HS59" s="83"/>
      <c r="HT59" s="83"/>
      <c r="HU59" s="83"/>
      <c r="HV59" s="83"/>
      <c r="HW59" s="83"/>
      <c r="HX59" s="83"/>
      <c r="HY59" s="83"/>
      <c r="HZ59" s="83"/>
      <c r="IA59" s="83"/>
      <c r="IB59" s="83"/>
      <c r="IC59" s="83"/>
      <c r="ID59" s="83"/>
    </row>
    <row r="60" spans="1:238" s="84" customFormat="1" ht="12.75" customHeight="1" x14ac:dyDescent="0.25">
      <c r="A60" s="82"/>
      <c r="B60" s="31" t="s">
        <v>101</v>
      </c>
      <c r="C60" s="34" t="s">
        <v>105</v>
      </c>
      <c r="D60" s="34">
        <v>0.5</v>
      </c>
      <c r="E60" s="34" t="s">
        <v>97</v>
      </c>
      <c r="F60" s="32">
        <v>50194</v>
      </c>
      <c r="G60" s="27">
        <f t="shared" si="2"/>
        <v>25097</v>
      </c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  <c r="GT60" s="83"/>
      <c r="GU60" s="83"/>
      <c r="GV60" s="83"/>
      <c r="GW60" s="83"/>
      <c r="GX60" s="83"/>
      <c r="GY60" s="83"/>
      <c r="GZ60" s="83"/>
      <c r="HA60" s="83"/>
      <c r="HB60" s="83"/>
      <c r="HC60" s="83"/>
      <c r="HD60" s="83"/>
      <c r="HE60" s="83"/>
      <c r="HF60" s="83"/>
      <c r="HG60" s="83"/>
      <c r="HH60" s="83"/>
      <c r="HI60" s="83"/>
      <c r="HJ60" s="83"/>
      <c r="HK60" s="83"/>
      <c r="HL60" s="83"/>
      <c r="HM60" s="83"/>
      <c r="HN60" s="83"/>
      <c r="HO60" s="83"/>
      <c r="HP60" s="83"/>
      <c r="HQ60" s="83"/>
      <c r="HR60" s="83"/>
      <c r="HS60" s="83"/>
      <c r="HT60" s="83"/>
      <c r="HU60" s="83"/>
      <c r="HV60" s="83"/>
      <c r="HW60" s="83"/>
      <c r="HX60" s="83"/>
      <c r="HY60" s="83"/>
      <c r="HZ60" s="83"/>
      <c r="IA60" s="83"/>
      <c r="IB60" s="83"/>
      <c r="IC60" s="83"/>
      <c r="ID60" s="83"/>
    </row>
    <row r="61" spans="1:238" s="87" customFormat="1" ht="12.75" customHeight="1" x14ac:dyDescent="0.25">
      <c r="A61" s="85"/>
      <c r="B61" s="35" t="s">
        <v>102</v>
      </c>
      <c r="C61" s="36" t="s">
        <v>105</v>
      </c>
      <c r="D61" s="37">
        <v>0.1</v>
      </c>
      <c r="E61" s="36" t="s">
        <v>103</v>
      </c>
      <c r="F61" s="38">
        <v>254220</v>
      </c>
      <c r="G61" s="27">
        <f t="shared" si="2"/>
        <v>25422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</row>
    <row r="62" spans="1:238" ht="13.5" customHeight="1" x14ac:dyDescent="0.25">
      <c r="A62" s="49"/>
      <c r="B62" s="8" t="s">
        <v>33</v>
      </c>
      <c r="C62" s="9"/>
      <c r="D62" s="9"/>
      <c r="E62" s="9"/>
      <c r="F62" s="76"/>
      <c r="G62" s="15">
        <f>SUM(G49:G61)</f>
        <v>2950309.5</v>
      </c>
    </row>
    <row r="63" spans="1:238" ht="12" customHeight="1" x14ac:dyDescent="0.25">
      <c r="A63" s="44"/>
      <c r="B63" s="77"/>
      <c r="C63" s="78"/>
      <c r="D63" s="78"/>
      <c r="E63" s="88"/>
      <c r="F63" s="79"/>
      <c r="G63" s="79"/>
    </row>
    <row r="64" spans="1:238" ht="12" customHeight="1" x14ac:dyDescent="0.25">
      <c r="A64" s="49"/>
      <c r="B64" s="66" t="s">
        <v>34</v>
      </c>
      <c r="C64" s="67"/>
      <c r="D64" s="68"/>
      <c r="E64" s="68"/>
      <c r="F64" s="69"/>
      <c r="G64" s="69"/>
    </row>
    <row r="65" spans="1:8" ht="24" customHeight="1" x14ac:dyDescent="0.25">
      <c r="A65" s="49"/>
      <c r="B65" s="80" t="s">
        <v>35</v>
      </c>
      <c r="C65" s="81" t="s">
        <v>29</v>
      </c>
      <c r="D65" s="81" t="s">
        <v>30</v>
      </c>
      <c r="E65" s="80" t="s">
        <v>17</v>
      </c>
      <c r="F65" s="81" t="s">
        <v>18</v>
      </c>
      <c r="G65" s="80" t="s">
        <v>19</v>
      </c>
    </row>
    <row r="66" spans="1:8" ht="15" customHeight="1" x14ac:dyDescent="0.25">
      <c r="A66" s="89"/>
      <c r="B66" s="39" t="s">
        <v>106</v>
      </c>
      <c r="C66" s="10" t="s">
        <v>15</v>
      </c>
      <c r="D66" s="16">
        <v>1</v>
      </c>
      <c r="E66" s="5" t="s">
        <v>111</v>
      </c>
      <c r="F66" s="16">
        <v>5099.1660000000002</v>
      </c>
      <c r="G66" s="16">
        <f>D66*F66</f>
        <v>5099.1660000000002</v>
      </c>
      <c r="H66" s="45" t="s">
        <v>75</v>
      </c>
    </row>
    <row r="67" spans="1:8" ht="12.75" customHeight="1" x14ac:dyDescent="0.25">
      <c r="A67" s="57"/>
      <c r="B67" s="39" t="s">
        <v>107</v>
      </c>
      <c r="C67" s="10" t="s">
        <v>15</v>
      </c>
      <c r="D67" s="16">
        <v>590</v>
      </c>
      <c r="E67" s="5" t="s">
        <v>111</v>
      </c>
      <c r="F67" s="16">
        <v>234.90539999999999</v>
      </c>
      <c r="G67" s="16">
        <f>D67*F67</f>
        <v>138594.18599999999</v>
      </c>
    </row>
    <row r="68" spans="1:8" ht="12.75" customHeight="1" x14ac:dyDescent="0.25">
      <c r="A68" s="89"/>
      <c r="B68" s="21" t="s">
        <v>118</v>
      </c>
      <c r="C68" s="19" t="s">
        <v>15</v>
      </c>
      <c r="D68" s="20">
        <v>2</v>
      </c>
      <c r="E68" s="22" t="s">
        <v>117</v>
      </c>
      <c r="F68" s="20">
        <v>229176</v>
      </c>
      <c r="G68" s="20">
        <f>D68*F68</f>
        <v>458352</v>
      </c>
    </row>
    <row r="69" spans="1:8" ht="13.5" customHeight="1" x14ac:dyDescent="0.25">
      <c r="A69" s="49"/>
      <c r="B69" s="90" t="s">
        <v>36</v>
      </c>
      <c r="C69" s="91"/>
      <c r="D69" s="91"/>
      <c r="E69" s="91"/>
      <c r="F69" s="92"/>
      <c r="G69" s="93">
        <f>G66+G67+G68</f>
        <v>602045.35199999996</v>
      </c>
    </row>
    <row r="70" spans="1:8" ht="12" customHeight="1" x14ac:dyDescent="0.25">
      <c r="A70" s="44"/>
      <c r="B70" s="94"/>
      <c r="C70" s="94"/>
      <c r="D70" s="94"/>
      <c r="E70" s="94"/>
      <c r="F70" s="95"/>
      <c r="G70" s="95"/>
    </row>
    <row r="71" spans="1:8" ht="12" customHeight="1" x14ac:dyDescent="0.25">
      <c r="A71" s="89"/>
      <c r="B71" s="96" t="s">
        <v>37</v>
      </c>
      <c r="C71" s="97"/>
      <c r="D71" s="97"/>
      <c r="E71" s="97"/>
      <c r="F71" s="97"/>
      <c r="G71" s="98">
        <f>G25+G30+G45+G62+G69</f>
        <v>6598731.2520000003</v>
      </c>
    </row>
    <row r="72" spans="1:8" ht="12" customHeight="1" x14ac:dyDescent="0.25">
      <c r="A72" s="89"/>
      <c r="B72" s="99" t="s">
        <v>38</v>
      </c>
      <c r="C72" s="100"/>
      <c r="D72" s="100"/>
      <c r="E72" s="100"/>
      <c r="F72" s="100"/>
      <c r="G72" s="101">
        <f>G71*0.05</f>
        <v>329936.56260000006</v>
      </c>
    </row>
    <row r="73" spans="1:8" ht="12" customHeight="1" x14ac:dyDescent="0.25">
      <c r="A73" s="89"/>
      <c r="B73" s="102" t="s">
        <v>39</v>
      </c>
      <c r="C73" s="103"/>
      <c r="D73" s="103"/>
      <c r="E73" s="103"/>
      <c r="F73" s="103"/>
      <c r="G73" s="104">
        <f>G72+G71</f>
        <v>6928667.8146000002</v>
      </c>
    </row>
    <row r="74" spans="1:8" ht="12" customHeight="1" x14ac:dyDescent="0.25">
      <c r="A74" s="89"/>
      <c r="B74" s="99" t="s">
        <v>40</v>
      </c>
      <c r="C74" s="100"/>
      <c r="D74" s="100"/>
      <c r="E74" s="100"/>
      <c r="F74" s="100"/>
      <c r="G74" s="101">
        <f>G12</f>
        <v>12470000</v>
      </c>
    </row>
    <row r="75" spans="1:8" ht="12" customHeight="1" x14ac:dyDescent="0.25">
      <c r="A75" s="89"/>
      <c r="B75" s="105" t="s">
        <v>41</v>
      </c>
      <c r="C75" s="106"/>
      <c r="D75" s="106"/>
      <c r="E75" s="106"/>
      <c r="F75" s="106"/>
      <c r="G75" s="107">
        <f>G74-G73</f>
        <v>5541332.1853999998</v>
      </c>
    </row>
    <row r="76" spans="1:8" ht="12" customHeight="1" x14ac:dyDescent="0.25">
      <c r="A76" s="89"/>
      <c r="B76" s="108" t="s">
        <v>120</v>
      </c>
      <c r="C76" s="109"/>
      <c r="D76" s="109"/>
      <c r="E76" s="109"/>
      <c r="F76" s="109"/>
      <c r="G76" s="110"/>
    </row>
    <row r="77" spans="1:8" ht="12.75" customHeight="1" thickBot="1" x14ac:dyDescent="0.3">
      <c r="A77" s="89"/>
      <c r="B77" s="111"/>
      <c r="C77" s="109"/>
      <c r="D77" s="109"/>
      <c r="E77" s="109"/>
      <c r="F77" s="109"/>
      <c r="G77" s="110"/>
    </row>
    <row r="78" spans="1:8" ht="12" customHeight="1" x14ac:dyDescent="0.25">
      <c r="A78" s="89"/>
      <c r="B78" s="112" t="s">
        <v>121</v>
      </c>
      <c r="C78" s="113"/>
      <c r="D78" s="113"/>
      <c r="E78" s="113"/>
      <c r="F78" s="114"/>
      <c r="G78" s="110"/>
    </row>
    <row r="79" spans="1:8" ht="12" customHeight="1" x14ac:dyDescent="0.25">
      <c r="A79" s="89"/>
      <c r="B79" s="115" t="s">
        <v>42</v>
      </c>
      <c r="C79" s="116"/>
      <c r="D79" s="116"/>
      <c r="E79" s="116"/>
      <c r="F79" s="117"/>
      <c r="G79" s="110"/>
    </row>
    <row r="80" spans="1:8" ht="12" customHeight="1" x14ac:dyDescent="0.25">
      <c r="A80" s="89"/>
      <c r="B80" s="115" t="s">
        <v>43</v>
      </c>
      <c r="C80" s="116"/>
      <c r="D80" s="116"/>
      <c r="E80" s="116"/>
      <c r="F80" s="117"/>
      <c r="G80" s="110"/>
    </row>
    <row r="81" spans="1:7" ht="12" customHeight="1" x14ac:dyDescent="0.25">
      <c r="A81" s="89"/>
      <c r="B81" s="115" t="s">
        <v>44</v>
      </c>
      <c r="C81" s="116"/>
      <c r="D81" s="116"/>
      <c r="E81" s="116"/>
      <c r="F81" s="117"/>
      <c r="G81" s="110"/>
    </row>
    <row r="82" spans="1:7" ht="12" customHeight="1" x14ac:dyDescent="0.25">
      <c r="A82" s="89"/>
      <c r="B82" s="115" t="s">
        <v>45</v>
      </c>
      <c r="C82" s="116"/>
      <c r="D82" s="116"/>
      <c r="E82" s="116"/>
      <c r="F82" s="117"/>
      <c r="G82" s="110"/>
    </row>
    <row r="83" spans="1:7" ht="12" customHeight="1" x14ac:dyDescent="0.25">
      <c r="A83" s="89"/>
      <c r="B83" s="115" t="s">
        <v>46</v>
      </c>
      <c r="C83" s="116"/>
      <c r="D83" s="116"/>
      <c r="E83" s="116"/>
      <c r="F83" s="117"/>
      <c r="G83" s="110"/>
    </row>
    <row r="84" spans="1:7" ht="12.75" customHeight="1" thickBot="1" x14ac:dyDescent="0.3">
      <c r="A84" s="89"/>
      <c r="B84" s="118" t="s">
        <v>47</v>
      </c>
      <c r="C84" s="119"/>
      <c r="D84" s="119"/>
      <c r="E84" s="119"/>
      <c r="F84" s="120"/>
      <c r="G84" s="110"/>
    </row>
    <row r="85" spans="1:7" ht="12.75" customHeight="1" thickBot="1" x14ac:dyDescent="0.3">
      <c r="A85" s="89"/>
      <c r="B85" s="111"/>
      <c r="C85" s="116"/>
      <c r="D85" s="116"/>
      <c r="E85" s="116"/>
      <c r="F85" s="116"/>
      <c r="G85" s="110"/>
    </row>
    <row r="86" spans="1:7" ht="15" customHeight="1" thickBot="1" x14ac:dyDescent="0.3">
      <c r="A86" s="89"/>
      <c r="B86" s="151" t="s">
        <v>48</v>
      </c>
      <c r="C86" s="152"/>
      <c r="D86" s="121"/>
      <c r="E86" s="122"/>
      <c r="F86" s="122"/>
      <c r="G86" s="110"/>
    </row>
    <row r="87" spans="1:7" ht="12" customHeight="1" x14ac:dyDescent="0.25">
      <c r="A87" s="89"/>
      <c r="B87" s="123" t="s">
        <v>35</v>
      </c>
      <c r="C87" s="124" t="s">
        <v>49</v>
      </c>
      <c r="D87" s="125" t="s">
        <v>50</v>
      </c>
      <c r="E87" s="122"/>
      <c r="F87" s="122"/>
      <c r="G87" s="110"/>
    </row>
    <row r="88" spans="1:7" ht="12" customHeight="1" x14ac:dyDescent="0.25">
      <c r="A88" s="89"/>
      <c r="B88" s="126" t="s">
        <v>51</v>
      </c>
      <c r="C88" s="127">
        <f>G25</f>
        <v>1620000</v>
      </c>
      <c r="D88" s="128">
        <f>(C88/C94)</f>
        <v>0.23381118035221096</v>
      </c>
      <c r="E88" s="122"/>
      <c r="F88" s="122"/>
      <c r="G88" s="110"/>
    </row>
    <row r="89" spans="1:7" ht="12" customHeight="1" x14ac:dyDescent="0.25">
      <c r="A89" s="89"/>
      <c r="B89" s="126" t="s">
        <v>52</v>
      </c>
      <c r="C89" s="129">
        <v>0</v>
      </c>
      <c r="D89" s="128">
        <v>0</v>
      </c>
      <c r="E89" s="122"/>
      <c r="F89" s="122"/>
      <c r="G89" s="110"/>
    </row>
    <row r="90" spans="1:7" ht="12" customHeight="1" x14ac:dyDescent="0.25">
      <c r="A90" s="89"/>
      <c r="B90" s="126" t="s">
        <v>53</v>
      </c>
      <c r="C90" s="127">
        <f>G45</f>
        <v>1426376.4</v>
      </c>
      <c r="D90" s="128">
        <f>(C90/C94)</f>
        <v>0.20586589488304777</v>
      </c>
      <c r="E90" s="122"/>
      <c r="F90" s="122"/>
      <c r="G90" s="110"/>
    </row>
    <row r="91" spans="1:7" ht="12" customHeight="1" x14ac:dyDescent="0.25">
      <c r="A91" s="89"/>
      <c r="B91" s="126" t="s">
        <v>28</v>
      </c>
      <c r="C91" s="127">
        <f>G62</f>
        <v>2950309.5</v>
      </c>
      <c r="D91" s="128">
        <f>(C91/C94)</f>
        <v>0.42581194234527242</v>
      </c>
      <c r="E91" s="122"/>
      <c r="F91" s="122"/>
      <c r="G91" s="110"/>
    </row>
    <row r="92" spans="1:7" ht="12" customHeight="1" x14ac:dyDescent="0.25">
      <c r="A92" s="89"/>
      <c r="B92" s="126" t="s">
        <v>54</v>
      </c>
      <c r="C92" s="130">
        <f>G69</f>
        <v>602045.35199999996</v>
      </c>
      <c r="D92" s="128">
        <f>(C92/C94)</f>
        <v>8.6891934800421192E-2</v>
      </c>
      <c r="E92" s="131"/>
      <c r="F92" s="131"/>
      <c r="G92" s="110"/>
    </row>
    <row r="93" spans="1:7" ht="12" customHeight="1" x14ac:dyDescent="0.25">
      <c r="A93" s="89"/>
      <c r="B93" s="126" t="s">
        <v>55</v>
      </c>
      <c r="C93" s="130">
        <f>G72</f>
        <v>329936.56260000006</v>
      </c>
      <c r="D93" s="128">
        <f>(C93/C94)</f>
        <v>4.761904761904763E-2</v>
      </c>
      <c r="E93" s="131"/>
      <c r="F93" s="131"/>
      <c r="G93" s="110"/>
    </row>
    <row r="94" spans="1:7" ht="12.75" customHeight="1" thickBot="1" x14ac:dyDescent="0.3">
      <c r="A94" s="89"/>
      <c r="B94" s="132" t="s">
        <v>56</v>
      </c>
      <c r="C94" s="133">
        <f>SUM(C88:C93)</f>
        <v>6928667.8146000002</v>
      </c>
      <c r="D94" s="134">
        <f>SUM(D88:D93)</f>
        <v>1</v>
      </c>
      <c r="E94" s="131"/>
      <c r="F94" s="131"/>
      <c r="G94" s="110"/>
    </row>
    <row r="95" spans="1:7" ht="12" customHeight="1" x14ac:dyDescent="0.25">
      <c r="A95" s="89"/>
      <c r="B95" s="111"/>
      <c r="C95" s="109"/>
      <c r="D95" s="109"/>
      <c r="E95" s="109"/>
      <c r="F95" s="109"/>
      <c r="G95" s="110"/>
    </row>
    <row r="96" spans="1:7" ht="12.75" customHeight="1" thickBot="1" x14ac:dyDescent="0.3">
      <c r="A96" s="89"/>
      <c r="B96" s="43"/>
      <c r="C96" s="109"/>
      <c r="D96" s="109"/>
      <c r="E96" s="109"/>
      <c r="F96" s="109"/>
      <c r="G96" s="110"/>
    </row>
    <row r="97" spans="1:7" ht="12" customHeight="1" thickBot="1" x14ac:dyDescent="0.3">
      <c r="A97" s="89"/>
      <c r="B97" s="148" t="s">
        <v>108</v>
      </c>
      <c r="C97" s="149"/>
      <c r="D97" s="149"/>
      <c r="E97" s="150"/>
      <c r="F97" s="131"/>
      <c r="G97" s="110"/>
    </row>
    <row r="98" spans="1:7" ht="12" customHeight="1" x14ac:dyDescent="0.25">
      <c r="A98" s="89"/>
      <c r="B98" s="135" t="s">
        <v>109</v>
      </c>
      <c r="C98" s="136">
        <v>26000</v>
      </c>
      <c r="D98" s="136">
        <f>G9</f>
        <v>29000</v>
      </c>
      <c r="E98" s="136">
        <v>32000</v>
      </c>
      <c r="F98" s="137"/>
      <c r="G98" s="138"/>
    </row>
    <row r="99" spans="1:7" ht="12.75" customHeight="1" thickBot="1" x14ac:dyDescent="0.3">
      <c r="A99" s="89"/>
      <c r="B99" s="132" t="s">
        <v>110</v>
      </c>
      <c r="C99" s="133">
        <f>(G73/C98)</f>
        <v>266.48722363846156</v>
      </c>
      <c r="D99" s="133">
        <f>(G73/D98)</f>
        <v>238.91957981379312</v>
      </c>
      <c r="E99" s="139">
        <f>(G73/E98)</f>
        <v>216.52086920625001</v>
      </c>
      <c r="F99" s="137"/>
      <c r="G99" s="138"/>
    </row>
    <row r="100" spans="1:7" ht="15.6" customHeight="1" x14ac:dyDescent="0.25">
      <c r="A100" s="89"/>
      <c r="B100" s="108" t="s">
        <v>57</v>
      </c>
      <c r="C100" s="116"/>
      <c r="D100" s="116"/>
      <c r="E100" s="116"/>
      <c r="F100" s="116"/>
      <c r="G100" s="116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2023-03-31T12:10:14Z</dcterms:modified>
</cp:coreProperties>
</file>