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"/>
    </mc:Choice>
  </mc:AlternateContent>
  <bookViews>
    <workbookView xWindow="0" yWindow="495" windowWidth="28800" windowHeight="17505"/>
  </bookViews>
  <sheets>
    <sheet name="PAPA TEMPRANA" sheetId="1" r:id="rId1"/>
  </sheets>
  <definedNames>
    <definedName name="_xlnm.Print_Area" localSheetId="0">'PAPA TEMPRANA'!$A$1:$G$103</definedName>
  </definedNames>
  <calcPr calcId="162913"/>
</workbook>
</file>

<file path=xl/calcChain.xml><?xml version="1.0" encoding="utf-8"?>
<calcChain xmlns="http://schemas.openxmlformats.org/spreadsheetml/2006/main">
  <c r="G74" i="1" l="1"/>
  <c r="G29" i="1"/>
  <c r="G69" i="1" l="1"/>
  <c r="G68" i="1" l="1"/>
  <c r="G63" i="1"/>
  <c r="G51" i="1"/>
  <c r="G70" i="1" l="1"/>
  <c r="G71" i="1"/>
  <c r="G72" i="1" l="1"/>
  <c r="G12" i="1"/>
  <c r="G77" i="1" s="1"/>
  <c r="G58" i="1"/>
  <c r="G42" i="1" l="1"/>
  <c r="C92" i="1" l="1"/>
  <c r="G57" i="1" l="1"/>
  <c r="C95" i="1"/>
  <c r="G61" i="1" l="1"/>
  <c r="G60" i="1" l="1"/>
  <c r="G34" i="1" l="1"/>
  <c r="G35" i="1"/>
  <c r="G36" i="1"/>
  <c r="G37" i="1"/>
  <c r="G38" i="1"/>
  <c r="G39" i="1"/>
  <c r="G40" i="1"/>
  <c r="G41" i="1"/>
  <c r="G43" i="1"/>
  <c r="G22" i="1"/>
  <c r="G23" i="1"/>
  <c r="G49" i="1" l="1"/>
  <c r="G56" i="1" l="1"/>
  <c r="G54" i="1"/>
  <c r="G52" i="1"/>
  <c r="G33" i="1"/>
  <c r="G44" i="1" s="1"/>
  <c r="G21" i="1"/>
  <c r="G64" i="1" l="1"/>
  <c r="C94" i="1" s="1"/>
  <c r="G24" i="1"/>
  <c r="C91" i="1" s="1"/>
  <c r="G75" i="1" l="1"/>
  <c r="C93" i="1"/>
  <c r="G76" i="1" l="1"/>
  <c r="C102" i="1" s="1"/>
  <c r="C96" i="1"/>
  <c r="C97" i="1" s="1"/>
  <c r="D93" i="1" s="1"/>
  <c r="G78" i="1" l="1"/>
  <c r="E102" i="1"/>
  <c r="D102" i="1"/>
  <c r="D91" i="1"/>
  <c r="D95" i="1"/>
  <c r="D94" i="1"/>
  <c r="D96" i="1"/>
  <c r="D97" i="1" l="1"/>
</calcChain>
</file>

<file path=xl/sharedStrings.xml><?xml version="1.0" encoding="utf-8"?>
<sst xmlns="http://schemas.openxmlformats.org/spreadsheetml/2006/main" count="193" uniqueCount="131">
  <si>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</si>
  <si>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</si>
  <si>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</si>
  <si>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</si>
  <si>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</si>
  <si>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</si>
  <si>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</si>
  <si>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</si>
  <si>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</si>
  <si>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</si>
  <si>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</si>
  <si>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</si>
  <si>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</si>
  <si>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</si>
  <si>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</si>
  <si>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</si>
  <si>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</si>
  <si>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</si>
  <si>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</si>
  <si>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</si>
  <si>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</si>
  <si>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</si>
  <si>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</si>
  <si>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Movimiento Insumos Siembra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</si>
  <si>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</si>
  <si>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</si>
  <si>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</si>
  <si>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</si>
  <si>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</si>
  <si>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</si>
  <si>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</si>
  <si>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Agosto-Septiembre</t>
  </si>
  <si>
    <t>Aplicación Herb.Post Emergencia</t>
  </si>
  <si>
    <t>Octubre-Noviembre</t>
  </si>
  <si>
    <t>Acarreo Insumos</t>
  </si>
  <si>
    <t>Cultivador/Aporca/Fertilizaciòn Nitrògeno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</si>
  <si>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</si>
  <si>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</si>
  <si>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</si>
  <si>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</si>
  <si>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</si>
  <si>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</si>
  <si>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</si>
  <si>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</si>
  <si>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</si>
  <si>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</si>
  <si>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</si>
  <si>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</si>
  <si>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</si>
  <si>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</si>
  <si>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</si>
  <si>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</si>
  <si>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</si>
  <si>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</si>
  <si>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</si>
  <si>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</si>
  <si>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</si>
  <si>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</si>
  <si>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</si>
  <si>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</si>
  <si>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</si>
  <si>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</si>
  <si>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</si>
  <si>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</si>
  <si>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</si>
  <si>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</si>
  <si>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</si>
  <si>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Mercado Interno</t>
  </si>
  <si>
    <t>Doñihue</t>
  </si>
  <si>
    <t>Riegos( 4 )</t>
  </si>
  <si>
    <t>Arado Cincel</t>
  </si>
  <si>
    <t>Recoger y ensacar</t>
  </si>
  <si>
    <t>Aplicación  fungicidas  e insecticidas ( 2 aplicac )</t>
  </si>
  <si>
    <t>Octubre a Diciembre</t>
  </si>
  <si>
    <t>Julio a -Septiembre</t>
  </si>
  <si>
    <t>Julio a Septiembre</t>
  </si>
  <si>
    <t>Sencor</t>
  </si>
  <si>
    <t>FUNGICIDAS</t>
  </si>
  <si>
    <t>Sacos</t>
  </si>
  <si>
    <t>Noviembre a Diciembre</t>
  </si>
  <si>
    <t xml:space="preserve"> </t>
  </si>
  <si>
    <t>Rendimiento (Ton/hà)</t>
  </si>
  <si>
    <t>Costo unitario ($/Ton) (*)</t>
  </si>
  <si>
    <t xml:space="preserve">Rastraje </t>
  </si>
  <si>
    <t>Septiembre a-Noviembre</t>
  </si>
  <si>
    <t>Agosto a Octubre</t>
  </si>
  <si>
    <t>Septiembre - Noviembre</t>
  </si>
  <si>
    <t>Flete</t>
  </si>
  <si>
    <t>Diciembre</t>
  </si>
  <si>
    <t>Cosecha mecanizada</t>
  </si>
  <si>
    <t>Polyben 50 WP</t>
  </si>
  <si>
    <t>Agosto</t>
  </si>
  <si>
    <t>ASTERIX-PUCARA-ROSARA</t>
  </si>
  <si>
    <t>RENDIMIENTO (sacos/Há.)</t>
  </si>
  <si>
    <t>Septiembre</t>
  </si>
  <si>
    <t>Noviembre</t>
  </si>
  <si>
    <t>Julio</t>
  </si>
  <si>
    <t>PAPA TEMPRANA</t>
  </si>
  <si>
    <t>Derecho a feria</t>
  </si>
  <si>
    <t>ESCENARIOS COSTO UNITARIO  ($/saco)</t>
  </si>
  <si>
    <t>PRECIO ESPERADO ($/saco)</t>
  </si>
  <si>
    <t xml:space="preserve">Giberplus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</si>
  <si>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</si>
  <si>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</si>
  <si>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 Diciembre</t>
  </si>
  <si>
    <t>Noviembre-Diciembre</t>
  </si>
  <si>
    <t>Noviembre -Diciembre</t>
  </si>
  <si>
    <t xml:space="preserve">Septiembre </t>
  </si>
  <si>
    <t>Todas</t>
  </si>
  <si>
    <t>Semilla papa</t>
  </si>
  <si>
    <t>Urea Granulada</t>
  </si>
  <si>
    <t>Engeo 247 SC</t>
  </si>
  <si>
    <t>Aminochem Aminoterra (bioestimulante)</t>
  </si>
  <si>
    <t>L</t>
  </si>
  <si>
    <t>Moxan WP</t>
  </si>
  <si>
    <t>u</t>
  </si>
  <si>
    <t>Enero</t>
  </si>
  <si>
    <t>Mezcla papas 10-21-26</t>
  </si>
  <si>
    <t>Reglone SC</t>
  </si>
  <si>
    <t>Siembra a maquina</t>
  </si>
  <si>
    <t>Aplicación desecantes</t>
  </si>
  <si>
    <t xml:space="preserve">Karate zeon </t>
  </si>
  <si>
    <t>Julio-Septiembre</t>
  </si>
  <si>
    <t>Septiembre a  Diciembre</t>
  </si>
  <si>
    <t>Septiembre-Octubre</t>
  </si>
  <si>
    <t>2. Precio de insumos puesto predio.</t>
  </si>
  <si>
    <t>3. Los insumos aplicados (tipo y dosis) son referenciales y deben correspoder al territorio en particular.</t>
  </si>
  <si>
    <t>4. El costo de la maquinaria incluye costo del operador, combustible y  arriendo de la maquinaria propiamente tal.</t>
  </si>
  <si>
    <t>5. El costo de la mano de obra incluye impuestos e  imposiciones.</t>
  </si>
  <si>
    <t>6. Saco de 25 kg.</t>
  </si>
  <si>
    <t>Heladas - Sequia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</si>
</sst>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rgb="FF000000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</borders>
  <cellStyleXfs count="3">
    <xf numFmtId="0" fontId="0" fillId="0" borderId="0" applyNumberFormat="0" applyFill="0" applyBorder="0" applyProtection="0"/>
    <xf numFmtId="0" fontId="4" fillId="0" borderId="15"/>
    <xf numFmtId="164" fontId="4" fillId="0" borderId="15" applyFont="0" applyFill="0" applyBorder="0" applyAlignment="0" applyProtection="0"/>
  </cellStyleXfs>
  <cellXfs count="116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49" fontId="6" fillId="3" borderId="5" xfId="0" applyNumberFormat="1" applyFont="1" applyFill="1" applyBorder="1" applyAlignment="1">
      <alignment vertical="center" wrapText="1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/>
    <xf numFmtId="0" fontId="1" fillId="2" borderId="41" xfId="0" applyFont="1" applyFill="1" applyBorder="1" applyAlignment="1"/>
    <xf numFmtId="49" fontId="1" fillId="2" borderId="15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165" fontId="6" fillId="2" borderId="1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49" fontId="3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6" borderId="15" xfId="0" applyFont="1" applyFill="1" applyBorder="1" applyAlignment="1"/>
    <xf numFmtId="49" fontId="3" fillId="2" borderId="25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26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6" fillId="6" borderId="15" xfId="0" applyFont="1" applyFill="1" applyBorder="1" applyAlignment="1">
      <alignment vertical="center"/>
    </xf>
    <xf numFmtId="49" fontId="3" fillId="7" borderId="27" xfId="0" applyNumberFormat="1" applyFont="1" applyFill="1" applyBorder="1" applyAlignment="1">
      <alignment vertical="center"/>
    </xf>
    <xf numFmtId="166" fontId="3" fillId="7" borderId="28" xfId="0" applyNumberFormat="1" applyFont="1" applyFill="1" applyBorder="1" applyAlignment="1">
      <alignment vertical="center"/>
    </xf>
    <xf numFmtId="9" fontId="3" fillId="7" borderId="29" xfId="0" applyNumberFormat="1" applyFont="1" applyFill="1" applyBorder="1" applyAlignment="1">
      <alignment vertical="center"/>
    </xf>
    <xf numFmtId="165" fontId="3" fillId="2" borderId="15" xfId="0" applyNumberFormat="1" applyFont="1" applyFill="1" applyBorder="1" applyAlignment="1">
      <alignment vertical="center"/>
    </xf>
    <xf numFmtId="49" fontId="3" fillId="7" borderId="38" xfId="0" applyNumberFormat="1" applyFont="1" applyFill="1" applyBorder="1" applyAlignment="1">
      <alignment vertical="center"/>
    </xf>
    <xf numFmtId="0" fontId="3" fillId="7" borderId="39" xfId="0" applyNumberFormat="1" applyFont="1" applyFill="1" applyBorder="1" applyAlignment="1">
      <alignment vertical="center"/>
    </xf>
    <xf numFmtId="0" fontId="3" fillId="7" borderId="40" xfId="0" applyNumberFormat="1" applyFont="1" applyFill="1" applyBorder="1" applyAlignment="1">
      <alignment vertical="center"/>
    </xf>
    <xf numFmtId="0" fontId="3" fillId="6" borderId="15" xfId="0" applyFont="1" applyFill="1" applyBorder="1" applyAlignment="1">
      <alignment vertical="center"/>
    </xf>
    <xf numFmtId="166" fontId="3" fillId="7" borderId="29" xfId="0" applyNumberFormat="1" applyFont="1" applyFill="1" applyBorder="1" applyAlignment="1">
      <alignment vertical="center"/>
    </xf>
    <xf numFmtId="49" fontId="3" fillId="7" borderId="44" xfId="0" applyNumberFormat="1" applyFont="1" applyFill="1" applyBorder="1" applyAlignment="1">
      <alignment vertical="center"/>
    </xf>
    <xf numFmtId="49" fontId="3" fillId="7" borderId="45" xfId="0" applyNumberFormat="1" applyFont="1" applyFill="1" applyBorder="1" applyAlignment="1">
      <alignment vertical="center"/>
    </xf>
    <xf numFmtId="49" fontId="1" fillId="7" borderId="46" xfId="0" applyNumberFormat="1" applyFont="1" applyFill="1" applyBorder="1" applyAlignment="1"/>
    <xf numFmtId="0" fontId="1" fillId="8" borderId="49" xfId="0" applyFont="1" applyFill="1" applyBorder="1" applyAlignment="1"/>
    <xf numFmtId="0" fontId="6" fillId="8" borderId="47" xfId="0" applyFont="1" applyFill="1" applyBorder="1" applyAlignment="1">
      <alignment vertical="center"/>
    </xf>
    <xf numFmtId="49" fontId="8" fillId="8" borderId="48" xfId="0" applyNumberFormat="1" applyFont="1" applyFill="1" applyBorder="1" applyAlignment="1">
      <alignment vertical="center"/>
    </xf>
    <xf numFmtId="0" fontId="6" fillId="8" borderId="48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49" fontId="8" fillId="8" borderId="47" xfId="0" applyNumberFormat="1" applyFont="1" applyFill="1" applyBorder="1" applyAlignment="1">
      <alignment vertical="center"/>
    </xf>
    <xf numFmtId="0" fontId="3" fillId="8" borderId="48" xfId="0" applyFont="1" applyFill="1" applyBorder="1" applyAlignment="1">
      <alignment vertical="center"/>
    </xf>
    <xf numFmtId="0" fontId="0" fillId="2" borderId="4" xfId="0" applyFill="1" applyBorder="1"/>
    <xf numFmtId="3" fontId="9" fillId="0" borderId="50" xfId="0" applyNumberFormat="1" applyFont="1" applyBorder="1" applyAlignment="1">
      <alignment horizontal="right"/>
    </xf>
    <xf numFmtId="0" fontId="1" fillId="2" borderId="7" xfId="0" applyFont="1" applyFill="1" applyBorder="1"/>
    <xf numFmtId="49" fontId="2" fillId="3" borderId="51" xfId="0" applyNumberFormat="1" applyFont="1" applyFill="1" applyBorder="1" applyAlignment="1">
      <alignment horizontal="left" wrapText="1"/>
    </xf>
    <xf numFmtId="49" fontId="2" fillId="3" borderId="52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49" fontId="1" fillId="2" borderId="51" xfId="0" applyNumberFormat="1" applyFont="1" applyFill="1" applyBorder="1" applyAlignment="1">
      <alignment vertical="center" wrapText="1"/>
    </xf>
    <xf numFmtId="49" fontId="1" fillId="2" borderId="52" xfId="0" applyNumberFormat="1" applyFont="1" applyFill="1" applyBorder="1" applyAlignment="1">
      <alignment vertical="center" wrapText="1"/>
    </xf>
    <xf numFmtId="49" fontId="1" fillId="2" borderId="43" xfId="0" applyNumberFormat="1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3" fontId="9" fillId="0" borderId="50" xfId="0" applyNumberFormat="1" applyFont="1" applyBorder="1" applyAlignment="1">
      <alignment horizontal="right" wrapText="1"/>
    </xf>
    <xf numFmtId="49" fontId="1" fillId="2" borderId="51" xfId="0" applyNumberFormat="1" applyFont="1" applyFill="1" applyBorder="1" applyAlignment="1">
      <alignment vertical="center"/>
    </xf>
    <xf numFmtId="49" fontId="1" fillId="2" borderId="52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10" fillId="2" borderId="8" xfId="0" applyFont="1" applyFill="1" applyBorder="1" applyAlignment="1">
      <alignment wrapText="1"/>
    </xf>
    <xf numFmtId="14" fontId="10" fillId="2" borderId="9" xfId="0" applyNumberFormat="1" applyFont="1" applyFill="1" applyBorder="1" applyAlignment="1"/>
    <xf numFmtId="0" fontId="10" fillId="2" borderId="3" xfId="0" applyFont="1" applyFill="1" applyBorder="1" applyAlignment="1"/>
    <xf numFmtId="0" fontId="10" fillId="2" borderId="9" xfId="0" applyFont="1" applyFill="1" applyBorder="1" applyAlignment="1"/>
    <xf numFmtId="0" fontId="10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42" xfId="0" applyFont="1" applyFill="1" applyBorder="1" applyAlignment="1"/>
    <xf numFmtId="49" fontId="11" fillId="3" borderId="43" xfId="0" applyNumberFormat="1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0" fillId="2" borderId="10" xfId="0" applyFont="1" applyFill="1" applyBorder="1" applyAlignment="1"/>
    <xf numFmtId="0" fontId="10" fillId="2" borderId="11" xfId="0" applyFont="1" applyFill="1" applyBorder="1" applyAlignment="1">
      <alignment horizontal="left"/>
    </xf>
    <xf numFmtId="0" fontId="10" fillId="2" borderId="11" xfId="0" applyFont="1" applyFill="1" applyBorder="1" applyAlignment="1"/>
    <xf numFmtId="0" fontId="10" fillId="2" borderId="11" xfId="0" applyFont="1" applyFill="1" applyBorder="1" applyAlignment="1">
      <alignment horizontal="right"/>
    </xf>
    <xf numFmtId="0" fontId="0" fillId="2" borderId="4" xfId="0" applyFont="1" applyFill="1" applyBorder="1" applyAlignment="1"/>
    <xf numFmtId="0" fontId="1" fillId="2" borderId="2" xfId="0" applyFont="1" applyFill="1" applyBorder="1" applyAlignment="1">
      <alignment horizontal="right" vertical="center"/>
    </xf>
    <xf numFmtId="0" fontId="0" fillId="0" borderId="4" xfId="0" applyFill="1" applyBorder="1"/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2" fillId="3" borderId="12" xfId="0" applyNumberFormat="1" applyFont="1" applyFill="1" applyBorder="1" applyAlignment="1">
      <alignment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3" fontId="12" fillId="3" borderId="12" xfId="0" applyNumberFormat="1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0" fillId="2" borderId="14" xfId="0" applyFont="1" applyFill="1" applyBorder="1" applyAlignment="1"/>
    <xf numFmtId="3" fontId="10" fillId="2" borderId="14" xfId="0" applyNumberFormat="1" applyFont="1" applyFill="1" applyBorder="1" applyAlignment="1"/>
    <xf numFmtId="0" fontId="0" fillId="0" borderId="15" xfId="0" applyNumberFormat="1" applyFont="1" applyBorder="1" applyAlignment="1"/>
    <xf numFmtId="0" fontId="10" fillId="2" borderId="53" xfId="0" applyFont="1" applyFill="1" applyBorder="1" applyAlignment="1"/>
    <xf numFmtId="3" fontId="10" fillId="2" borderId="53" xfId="0" applyNumberFormat="1" applyFont="1" applyFill="1" applyBorder="1" applyAlignment="1"/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5" fontId="14" fillId="5" borderId="19" xfId="0" applyNumberFormat="1" applyFont="1" applyFill="1" applyBorder="1" applyAlignment="1">
      <alignment vertical="center"/>
    </xf>
    <xf numFmtId="49" fontId="14" fillId="3" borderId="20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165" fontId="14" fillId="3" borderId="21" xfId="0" applyNumberFormat="1" applyFont="1" applyFill="1" applyBorder="1" applyAlignment="1">
      <alignment vertical="center"/>
    </xf>
    <xf numFmtId="49" fontId="14" fillId="5" borderId="20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21" xfId="0" applyNumberFormat="1" applyFont="1" applyFill="1" applyBorder="1" applyAlignment="1">
      <alignment vertical="center"/>
    </xf>
    <xf numFmtId="49" fontId="14" fillId="5" borderId="22" xfId="0" applyNumberFormat="1" applyFont="1" applyFill="1" applyBorder="1" applyAlignment="1">
      <alignment vertical="center"/>
    </xf>
    <xf numFmtId="0" fontId="15" fillId="5" borderId="23" xfId="0" applyFont="1" applyFill="1" applyBorder="1" applyAlignment="1">
      <alignment vertical="center"/>
    </xf>
    <xf numFmtId="165" fontId="14" fillId="9" borderId="24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</cellXfs>
  <cellStyles count="3">
    <cellStyle name="Millares 6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</xdr:colOff>
      <xdr:row>0</xdr:row>
      <xdr:rowOff>0</xdr:rowOff>
    </xdr:from>
    <xdr:to>
      <xdr:col>6</xdr:col>
      <xdr:colOff>822614</xdr:colOff>
      <xdr:row>7</xdr:row>
      <xdr:rowOff>92178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015" y="0"/>
          <a:ext cx="6630258" cy="1425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A2" zoomScale="110" zoomScaleNormal="110" workbookViewId="0">
      <selection activeCell="C9" sqref="C9"/>
    </sheetView>
  </sheetViews>
  <sheetFormatPr baseColWidth="10" defaultColWidth="10.85546875" defaultRowHeight="11.25" customHeight="1" x14ac:dyDescent="0.25"/>
  <cols>
    <col min="1" max="1" width="4.42578125" style="4" customWidth="1"/>
    <col min="2" max="2" width="30.42578125" style="4" customWidth="1"/>
    <col min="3" max="3" width="19.42578125" style="4" customWidth="1"/>
    <col min="4" max="4" width="9.42578125" style="4" customWidth="1"/>
    <col min="5" max="5" width="16.7109375" style="4" customWidth="1"/>
    <col min="6" max="6" width="11" style="4" customWidth="1"/>
    <col min="7" max="7" width="12.42578125" style="4" customWidth="1"/>
    <col min="8" max="255" width="10.85546875" style="4" customWidth="1"/>
    <col min="256" max="16384" width="10.85546875" style="5"/>
  </cols>
  <sheetData>
    <row r="1" spans="1:255" ht="15" customHeight="1" x14ac:dyDescent="0.25">
      <c r="A1" s="3"/>
      <c r="B1" s="3"/>
      <c r="C1" s="3"/>
      <c r="D1" s="3"/>
      <c r="E1" s="3"/>
      <c r="F1" s="3"/>
      <c r="G1" s="3"/>
    </row>
    <row r="2" spans="1:255" ht="15" customHeight="1" x14ac:dyDescent="0.25">
      <c r="A2" s="3"/>
      <c r="B2" s="3"/>
      <c r="C2" s="3"/>
      <c r="D2" s="3"/>
      <c r="E2" s="3"/>
      <c r="F2" s="3"/>
      <c r="G2" s="3"/>
    </row>
    <row r="3" spans="1:255" ht="15" customHeight="1" x14ac:dyDescent="0.25">
      <c r="A3" s="3"/>
      <c r="B3" s="3"/>
      <c r="C3" s="3"/>
      <c r="D3" s="3"/>
      <c r="E3" s="3"/>
      <c r="F3" s="3"/>
      <c r="G3" s="3"/>
    </row>
    <row r="4" spans="1:255" ht="15" customHeight="1" x14ac:dyDescent="0.25">
      <c r="A4" s="3"/>
      <c r="B4" s="3"/>
      <c r="C4" s="3"/>
      <c r="D4" s="3"/>
      <c r="E4" s="3"/>
      <c r="F4" s="3"/>
      <c r="G4" s="3"/>
    </row>
    <row r="5" spans="1:255" ht="15" customHeight="1" x14ac:dyDescent="0.25">
      <c r="A5" s="3"/>
      <c r="B5" s="3"/>
      <c r="C5" s="3"/>
      <c r="D5" s="3"/>
      <c r="E5" s="3"/>
      <c r="F5" s="3"/>
      <c r="G5" s="3"/>
    </row>
    <row r="6" spans="1:255" ht="15" customHeight="1" x14ac:dyDescent="0.25">
      <c r="A6" s="3"/>
      <c r="B6" s="3"/>
      <c r="C6" s="3"/>
      <c r="D6" s="3"/>
      <c r="E6" s="3"/>
      <c r="F6" s="3"/>
      <c r="G6" s="3"/>
    </row>
    <row r="7" spans="1:255" ht="15" customHeight="1" x14ac:dyDescent="0.25">
      <c r="A7" s="3"/>
      <c r="B7" s="3"/>
      <c r="C7" s="3"/>
      <c r="D7" s="3"/>
      <c r="E7" s="3"/>
      <c r="F7" s="3"/>
      <c r="G7" s="3"/>
    </row>
    <row r="8" spans="1:255" ht="15" customHeight="1" x14ac:dyDescent="0.25">
      <c r="A8" s="3"/>
      <c r="B8" s="6"/>
      <c r="C8" s="7"/>
      <c r="D8" s="3"/>
      <c r="E8" s="7"/>
      <c r="F8" s="7"/>
      <c r="G8" s="7"/>
    </row>
    <row r="9" spans="1:255" s="62" customFormat="1" ht="27.75" customHeight="1" x14ac:dyDescent="0.25">
      <c r="A9" s="56"/>
      <c r="B9" s="8" t="s">
        <v>0</v>
      </c>
      <c r="C9" s="57" t="s">
        <v>97</v>
      </c>
      <c r="D9" s="58"/>
      <c r="E9" s="59" t="s">
        <v>93</v>
      </c>
      <c r="F9" s="60"/>
      <c r="G9" s="57">
        <v>900</v>
      </c>
      <c r="H9" s="61" t="s">
        <v>80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</row>
    <row r="10" spans="1:255" s="62" customFormat="1" ht="25.5" customHeight="1" x14ac:dyDescent="0.25">
      <c r="A10" s="56"/>
      <c r="B10" s="1" t="s">
        <v>1</v>
      </c>
      <c r="C10" s="57" t="s">
        <v>92</v>
      </c>
      <c r="D10" s="58"/>
      <c r="E10" s="63" t="s">
        <v>2</v>
      </c>
      <c r="F10" s="64"/>
      <c r="G10" s="57" t="s">
        <v>88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  <c r="IT10" s="61"/>
      <c r="IU10" s="61"/>
    </row>
    <row r="11" spans="1:255" s="62" customFormat="1" ht="18" customHeight="1" x14ac:dyDescent="0.25">
      <c r="A11" s="56"/>
      <c r="B11" s="1" t="s">
        <v>3</v>
      </c>
      <c r="C11" s="57" t="s">
        <v>4</v>
      </c>
      <c r="D11" s="58"/>
      <c r="E11" s="63" t="s">
        <v>100</v>
      </c>
      <c r="F11" s="64"/>
      <c r="G11" s="57">
        <v>10335</v>
      </c>
      <c r="H11" s="61"/>
      <c r="I11" s="61" t="s">
        <v>80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</row>
    <row r="12" spans="1:255" s="62" customFormat="1" ht="11.25" customHeight="1" x14ac:dyDescent="0.25">
      <c r="A12" s="56"/>
      <c r="B12" s="1" t="s">
        <v>5</v>
      </c>
      <c r="C12" s="57" t="s">
        <v>6</v>
      </c>
      <c r="D12" s="58"/>
      <c r="E12" s="65" t="s">
        <v>7</v>
      </c>
      <c r="F12" s="66"/>
      <c r="G12" s="57">
        <f>(G9*G11)</f>
        <v>9301500</v>
      </c>
      <c r="H12" s="61" t="s">
        <v>80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</row>
    <row r="13" spans="1:255" s="62" customFormat="1" ht="15" customHeight="1" x14ac:dyDescent="0.25">
      <c r="A13" s="56"/>
      <c r="B13" s="1" t="s">
        <v>8</v>
      </c>
      <c r="C13" s="57" t="s">
        <v>68</v>
      </c>
      <c r="D13" s="58"/>
      <c r="E13" s="63" t="s">
        <v>9</v>
      </c>
      <c r="F13" s="64"/>
      <c r="G13" s="57" t="s">
        <v>67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</row>
    <row r="14" spans="1:255" s="62" customFormat="1" ht="15" x14ac:dyDescent="0.25">
      <c r="A14" s="56"/>
      <c r="B14" s="1" t="s">
        <v>10</v>
      </c>
      <c r="C14" s="67" t="s">
        <v>108</v>
      </c>
      <c r="D14" s="58"/>
      <c r="E14" s="63" t="s">
        <v>11</v>
      </c>
      <c r="F14" s="64"/>
      <c r="G14" s="67" t="s">
        <v>88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</row>
    <row r="15" spans="1:255" s="62" customFormat="1" ht="25.5" customHeight="1" x14ac:dyDescent="0.25">
      <c r="A15" s="56"/>
      <c r="B15" s="1" t="s">
        <v>12</v>
      </c>
      <c r="C15" s="67" t="s">
        <v>116</v>
      </c>
      <c r="D15" s="58"/>
      <c r="E15" s="68" t="s">
        <v>13</v>
      </c>
      <c r="F15" s="69"/>
      <c r="G15" s="67" t="s">
        <v>130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</row>
    <row r="16" spans="1:255" customFormat="1" ht="12" customHeight="1" x14ac:dyDescent="0.25">
      <c r="A16" s="70"/>
      <c r="B16" s="71"/>
      <c r="C16" s="72"/>
      <c r="D16" s="73"/>
      <c r="E16" s="74"/>
      <c r="F16" s="74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</row>
    <row r="17" spans="1:255" customFormat="1" ht="12" customHeight="1" x14ac:dyDescent="0.25">
      <c r="A17" s="77"/>
      <c r="B17" s="78" t="s">
        <v>14</v>
      </c>
      <c r="C17" s="79"/>
      <c r="D17" s="79"/>
      <c r="E17" s="79"/>
      <c r="F17" s="79"/>
      <c r="G17" s="79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</row>
    <row r="18" spans="1:255" customFormat="1" ht="12" customHeight="1" x14ac:dyDescent="0.25">
      <c r="A18" s="70"/>
      <c r="B18" s="80"/>
      <c r="C18" s="81"/>
      <c r="D18" s="81"/>
      <c r="E18" s="81"/>
      <c r="F18" s="82"/>
      <c r="G18" s="83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</row>
    <row r="19" spans="1:255" customFormat="1" ht="12" customHeight="1" x14ac:dyDescent="0.25">
      <c r="A19" s="84"/>
      <c r="B19" s="9" t="s">
        <v>15</v>
      </c>
      <c r="C19" s="10"/>
      <c r="D19" s="11"/>
      <c r="E19" s="11"/>
      <c r="F19" s="12"/>
      <c r="G19" s="85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</row>
    <row r="20" spans="1:255" customFormat="1" ht="24" customHeight="1" x14ac:dyDescent="0.25">
      <c r="A20" s="84"/>
      <c r="B20" s="13" t="s">
        <v>16</v>
      </c>
      <c r="C20" s="14" t="s">
        <v>17</v>
      </c>
      <c r="D20" s="14" t="s">
        <v>18</v>
      </c>
      <c r="E20" s="13" t="s">
        <v>19</v>
      </c>
      <c r="F20" s="14" t="s">
        <v>20</v>
      </c>
      <c r="G20" s="13" t="s">
        <v>21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</row>
    <row r="21" spans="1:255" s="92" customFormat="1" ht="12" customHeight="1" x14ac:dyDescent="0.25">
      <c r="A21" s="86"/>
      <c r="B21" s="87" t="s">
        <v>23</v>
      </c>
      <c r="C21" s="88" t="s">
        <v>22</v>
      </c>
      <c r="D21" s="88">
        <v>1</v>
      </c>
      <c r="E21" s="88" t="s">
        <v>122</v>
      </c>
      <c r="F21" s="89">
        <v>25000</v>
      </c>
      <c r="G21" s="90">
        <f>(D21*F21)</f>
        <v>25000</v>
      </c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</row>
    <row r="22" spans="1:255" s="92" customFormat="1" ht="12" customHeight="1" x14ac:dyDescent="0.25">
      <c r="A22" s="86"/>
      <c r="B22" s="87" t="s">
        <v>69</v>
      </c>
      <c r="C22" s="88" t="s">
        <v>22</v>
      </c>
      <c r="D22" s="88">
        <v>4</v>
      </c>
      <c r="E22" s="88" t="s">
        <v>123</v>
      </c>
      <c r="F22" s="89">
        <v>25000</v>
      </c>
      <c r="G22" s="90">
        <f t="shared" ref="G22:G23" si="0">(D22*F22)</f>
        <v>100000</v>
      </c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</row>
    <row r="23" spans="1:255" s="92" customFormat="1" ht="12" customHeight="1" x14ac:dyDescent="0.25">
      <c r="A23" s="86"/>
      <c r="B23" s="87" t="s">
        <v>71</v>
      </c>
      <c r="C23" s="88" t="s">
        <v>22</v>
      </c>
      <c r="D23" s="88">
        <v>32</v>
      </c>
      <c r="E23" s="88" t="s">
        <v>79</v>
      </c>
      <c r="F23" s="89">
        <v>25000</v>
      </c>
      <c r="G23" s="90">
        <f t="shared" si="0"/>
        <v>800000</v>
      </c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</row>
    <row r="24" spans="1:255" customFormat="1" ht="11.25" customHeight="1" x14ac:dyDescent="0.25">
      <c r="A24" s="76"/>
      <c r="B24" s="93" t="s">
        <v>24</v>
      </c>
      <c r="C24" s="94"/>
      <c r="D24" s="94"/>
      <c r="E24" s="94"/>
      <c r="F24" s="95"/>
      <c r="G24" s="96">
        <f>SUM(G21:G23)</f>
        <v>925000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customFormat="1" ht="15.75" customHeight="1" x14ac:dyDescent="0.25">
      <c r="A25" s="84"/>
      <c r="B25" s="97"/>
      <c r="C25" s="98"/>
      <c r="D25" s="98"/>
      <c r="E25" s="98"/>
      <c r="F25" s="99"/>
      <c r="G25" s="99"/>
      <c r="H25" s="76"/>
      <c r="I25" s="76"/>
      <c r="J25" s="76"/>
      <c r="K25" s="100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customFormat="1" ht="12" customHeight="1" x14ac:dyDescent="0.25">
      <c r="A26" s="84"/>
      <c r="B26" s="9" t="s">
        <v>25</v>
      </c>
      <c r="C26" s="10"/>
      <c r="D26" s="11"/>
      <c r="E26" s="11"/>
      <c r="F26" s="12"/>
      <c r="G26" s="85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customFormat="1" ht="24" customHeight="1" x14ac:dyDescent="0.25">
      <c r="A27" s="84"/>
      <c r="B27" s="13" t="s">
        <v>16</v>
      </c>
      <c r="C27" s="14" t="s">
        <v>17</v>
      </c>
      <c r="D27" s="14" t="s">
        <v>18</v>
      </c>
      <c r="E27" s="13" t="s">
        <v>19</v>
      </c>
      <c r="F27" s="14" t="s">
        <v>20</v>
      </c>
      <c r="G27" s="13" t="s">
        <v>21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s="92" customFormat="1" ht="12" customHeight="1" x14ac:dyDescent="0.25">
      <c r="A28" s="86"/>
      <c r="B28" s="87"/>
      <c r="C28" s="88" t="s">
        <v>66</v>
      </c>
      <c r="D28" s="88"/>
      <c r="E28" s="88"/>
      <c r="F28" s="89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91"/>
      <c r="IU28" s="91"/>
    </row>
    <row r="29" spans="1:255" customFormat="1" ht="11.25" customHeight="1" x14ac:dyDescent="0.25">
      <c r="A29" s="76"/>
      <c r="B29" s="93" t="s">
        <v>26</v>
      </c>
      <c r="C29" s="94"/>
      <c r="D29" s="94"/>
      <c r="E29" s="94"/>
      <c r="F29" s="95"/>
      <c r="G29" s="96">
        <f>SUM(G28)</f>
        <v>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customFormat="1" ht="15.75" customHeight="1" x14ac:dyDescent="0.25">
      <c r="A30" s="84"/>
      <c r="B30" s="97"/>
      <c r="C30" s="98"/>
      <c r="D30" s="98"/>
      <c r="E30" s="98"/>
      <c r="F30" s="99"/>
      <c r="G30" s="99"/>
      <c r="H30" s="76"/>
      <c r="I30" s="76"/>
      <c r="J30" s="76"/>
      <c r="K30" s="100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customFormat="1" ht="12" customHeight="1" x14ac:dyDescent="0.25">
      <c r="A31" s="84"/>
      <c r="B31" s="9" t="s">
        <v>27</v>
      </c>
      <c r="C31" s="10"/>
      <c r="D31" s="11"/>
      <c r="E31" s="11"/>
      <c r="F31" s="12"/>
      <c r="G31" s="85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customFormat="1" ht="24" customHeight="1" x14ac:dyDescent="0.25">
      <c r="A32" s="84"/>
      <c r="B32" s="13" t="s">
        <v>16</v>
      </c>
      <c r="C32" s="14" t="s">
        <v>17</v>
      </c>
      <c r="D32" s="14" t="s">
        <v>18</v>
      </c>
      <c r="E32" s="13" t="s">
        <v>19</v>
      </c>
      <c r="F32" s="14" t="s">
        <v>20</v>
      </c>
      <c r="G32" s="13" t="s">
        <v>21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s="92" customFormat="1" ht="12" customHeight="1" x14ac:dyDescent="0.25">
      <c r="A33" s="86"/>
      <c r="B33" s="87" t="s">
        <v>83</v>
      </c>
      <c r="C33" s="88" t="s">
        <v>28</v>
      </c>
      <c r="D33" s="88">
        <v>1</v>
      </c>
      <c r="E33" s="88" t="s">
        <v>29</v>
      </c>
      <c r="F33" s="89">
        <v>36750</v>
      </c>
      <c r="G33" s="90">
        <f t="shared" ref="G33:G43" si="1">(D33*F33)</f>
        <v>36750</v>
      </c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</row>
    <row r="34" spans="1:255" s="92" customFormat="1" ht="12" customHeight="1" x14ac:dyDescent="0.25">
      <c r="A34" s="86"/>
      <c r="B34" s="87" t="s">
        <v>30</v>
      </c>
      <c r="C34" s="88" t="s">
        <v>28</v>
      </c>
      <c r="D34" s="88">
        <v>1</v>
      </c>
      <c r="E34" s="88" t="s">
        <v>74</v>
      </c>
      <c r="F34" s="89">
        <v>94500</v>
      </c>
      <c r="G34" s="90">
        <f t="shared" si="1"/>
        <v>94500</v>
      </c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</row>
    <row r="35" spans="1:255" s="92" customFormat="1" ht="12" customHeight="1" x14ac:dyDescent="0.25">
      <c r="A35" s="86"/>
      <c r="B35" s="87" t="s">
        <v>70</v>
      </c>
      <c r="C35" s="88" t="s">
        <v>28</v>
      </c>
      <c r="D35" s="88">
        <v>0.2</v>
      </c>
      <c r="E35" s="88" t="s">
        <v>75</v>
      </c>
      <c r="F35" s="89">
        <v>131250</v>
      </c>
      <c r="G35" s="90">
        <f t="shared" si="1"/>
        <v>26250</v>
      </c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  <c r="IU35" s="91"/>
    </row>
    <row r="36" spans="1:255" s="92" customFormat="1" ht="12" customHeight="1" x14ac:dyDescent="0.25">
      <c r="A36" s="86"/>
      <c r="B36" s="87" t="s">
        <v>83</v>
      </c>
      <c r="C36" s="88" t="s">
        <v>28</v>
      </c>
      <c r="D36" s="88">
        <v>0.2</v>
      </c>
      <c r="E36" s="88" t="s">
        <v>31</v>
      </c>
      <c r="F36" s="89">
        <v>131250</v>
      </c>
      <c r="G36" s="90">
        <f t="shared" si="1"/>
        <v>26250</v>
      </c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</row>
    <row r="37" spans="1:255" s="92" customFormat="1" ht="12" customHeight="1" x14ac:dyDescent="0.25">
      <c r="A37" s="86"/>
      <c r="B37" s="87" t="s">
        <v>34</v>
      </c>
      <c r="C37" s="88" t="s">
        <v>28</v>
      </c>
      <c r="D37" s="88">
        <v>0.2</v>
      </c>
      <c r="E37" s="88" t="s">
        <v>75</v>
      </c>
      <c r="F37" s="89">
        <v>52500</v>
      </c>
      <c r="G37" s="90">
        <f t="shared" si="1"/>
        <v>10500</v>
      </c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</row>
    <row r="38" spans="1:255" s="92" customFormat="1" ht="12" customHeight="1" x14ac:dyDescent="0.25">
      <c r="A38" s="86"/>
      <c r="B38" s="87" t="s">
        <v>119</v>
      </c>
      <c r="C38" s="88" t="s">
        <v>28</v>
      </c>
      <c r="D38" s="88">
        <v>0.25</v>
      </c>
      <c r="E38" s="88" t="s">
        <v>94</v>
      </c>
      <c r="F38" s="89">
        <v>336000</v>
      </c>
      <c r="G38" s="90">
        <f t="shared" si="1"/>
        <v>84000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</row>
    <row r="39" spans="1:255" s="92" customFormat="1" ht="12" customHeight="1" x14ac:dyDescent="0.25">
      <c r="A39" s="86"/>
      <c r="B39" s="87" t="s">
        <v>32</v>
      </c>
      <c r="C39" s="88" t="s">
        <v>28</v>
      </c>
      <c r="D39" s="88">
        <v>1</v>
      </c>
      <c r="E39" s="88" t="s">
        <v>84</v>
      </c>
      <c r="F39" s="89">
        <v>26250</v>
      </c>
      <c r="G39" s="90">
        <f t="shared" si="1"/>
        <v>26250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</row>
    <row r="40" spans="1:255" s="92" customFormat="1" ht="12" customHeight="1" x14ac:dyDescent="0.25">
      <c r="A40" s="86"/>
      <c r="B40" s="87" t="s">
        <v>35</v>
      </c>
      <c r="C40" s="88" t="s">
        <v>28</v>
      </c>
      <c r="D40" s="88">
        <v>0.2</v>
      </c>
      <c r="E40" s="88" t="s">
        <v>95</v>
      </c>
      <c r="F40" s="89">
        <v>131250</v>
      </c>
      <c r="G40" s="90">
        <f t="shared" si="1"/>
        <v>26250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</row>
    <row r="41" spans="1:255" s="92" customFormat="1" ht="12" customHeight="1" x14ac:dyDescent="0.25">
      <c r="A41" s="86"/>
      <c r="B41" s="87" t="s">
        <v>72</v>
      </c>
      <c r="C41" s="88" t="s">
        <v>28</v>
      </c>
      <c r="D41" s="88">
        <v>2</v>
      </c>
      <c r="E41" s="88" t="s">
        <v>73</v>
      </c>
      <c r="F41" s="89">
        <v>26250</v>
      </c>
      <c r="G41" s="90">
        <f t="shared" si="1"/>
        <v>52500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</row>
    <row r="42" spans="1:255" s="92" customFormat="1" ht="12" customHeight="1" x14ac:dyDescent="0.25">
      <c r="A42" s="86"/>
      <c r="B42" s="87" t="s">
        <v>120</v>
      </c>
      <c r="C42" s="88" t="s">
        <v>28</v>
      </c>
      <c r="D42" s="88">
        <v>1</v>
      </c>
      <c r="E42" s="88" t="s">
        <v>105</v>
      </c>
      <c r="F42" s="89">
        <v>26250</v>
      </c>
      <c r="G42" s="90">
        <f t="shared" si="1"/>
        <v>26250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</row>
    <row r="43" spans="1:255" s="92" customFormat="1" ht="12.75" customHeight="1" x14ac:dyDescent="0.25">
      <c r="A43" s="86"/>
      <c r="B43" s="87" t="s">
        <v>89</v>
      </c>
      <c r="C43" s="88" t="s">
        <v>28</v>
      </c>
      <c r="D43" s="88">
        <v>1</v>
      </c>
      <c r="E43" s="88" t="s">
        <v>104</v>
      </c>
      <c r="F43" s="89">
        <v>210000</v>
      </c>
      <c r="G43" s="90">
        <f t="shared" si="1"/>
        <v>210000</v>
      </c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1"/>
      <c r="HA43" s="91"/>
      <c r="HB43" s="91"/>
      <c r="HC43" s="91"/>
      <c r="HD43" s="91"/>
      <c r="HE43" s="91"/>
      <c r="HF43" s="91"/>
      <c r="HG43" s="91"/>
      <c r="HH43" s="91"/>
      <c r="HI43" s="91"/>
      <c r="HJ43" s="91"/>
      <c r="HK43" s="91"/>
      <c r="HL43" s="91"/>
      <c r="HM43" s="91"/>
      <c r="HN43" s="91"/>
      <c r="HO43" s="91"/>
      <c r="HP43" s="91"/>
      <c r="HQ43" s="91"/>
      <c r="HR43" s="91"/>
      <c r="HS43" s="91"/>
      <c r="HT43" s="91"/>
      <c r="HU43" s="91"/>
      <c r="HV43" s="91"/>
      <c r="HW43" s="91"/>
      <c r="HX43" s="91"/>
      <c r="HY43" s="91"/>
      <c r="HZ43" s="91"/>
      <c r="IA43" s="91"/>
      <c r="IB43" s="91"/>
      <c r="IC43" s="91"/>
      <c r="ID43" s="91"/>
      <c r="IE43" s="91"/>
      <c r="IF43" s="91"/>
      <c r="IG43" s="91"/>
      <c r="IH43" s="91"/>
      <c r="II43" s="91"/>
      <c r="IJ43" s="91"/>
      <c r="IK43" s="91"/>
      <c r="IL43" s="91"/>
      <c r="IM43" s="91"/>
      <c r="IN43" s="91"/>
      <c r="IO43" s="91"/>
      <c r="IP43" s="91"/>
      <c r="IQ43" s="91"/>
      <c r="IR43" s="91"/>
      <c r="IS43" s="91"/>
      <c r="IT43" s="91"/>
      <c r="IU43" s="91"/>
    </row>
    <row r="44" spans="1:255" customFormat="1" ht="11.25" customHeight="1" x14ac:dyDescent="0.25">
      <c r="A44" s="76"/>
      <c r="B44" s="93" t="s">
        <v>36</v>
      </c>
      <c r="C44" s="94"/>
      <c r="D44" s="94"/>
      <c r="E44" s="94"/>
      <c r="F44" s="95"/>
      <c r="G44" s="96">
        <f>SUM(G33:G43)</f>
        <v>619500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customFormat="1" ht="15.75" customHeight="1" x14ac:dyDescent="0.25">
      <c r="A45" s="84"/>
      <c r="B45" s="97"/>
      <c r="C45" s="98"/>
      <c r="D45" s="98"/>
      <c r="E45" s="98"/>
      <c r="F45" s="99"/>
      <c r="G45" s="99"/>
      <c r="H45" s="76"/>
      <c r="I45" s="76"/>
      <c r="J45" s="76"/>
      <c r="K45" s="100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customFormat="1" ht="12" customHeight="1" x14ac:dyDescent="0.25">
      <c r="A46" s="84"/>
      <c r="B46" s="9" t="s">
        <v>37</v>
      </c>
      <c r="C46" s="10"/>
      <c r="D46" s="11"/>
      <c r="E46" s="11"/>
      <c r="F46" s="12"/>
      <c r="G46" s="85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customFormat="1" ht="24" customHeight="1" x14ac:dyDescent="0.25">
      <c r="A47" s="84"/>
      <c r="B47" s="13" t="s">
        <v>38</v>
      </c>
      <c r="C47" s="14" t="s">
        <v>39</v>
      </c>
      <c r="D47" s="14" t="s">
        <v>40</v>
      </c>
      <c r="E47" s="13" t="s">
        <v>19</v>
      </c>
      <c r="F47" s="14" t="s">
        <v>20</v>
      </c>
      <c r="G47" s="13" t="s">
        <v>21</v>
      </c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</row>
    <row r="48" spans="1:255" s="92" customFormat="1" ht="12" customHeight="1" x14ac:dyDescent="0.25">
      <c r="A48" s="86"/>
      <c r="B48" s="115" t="s">
        <v>41</v>
      </c>
      <c r="C48" s="88"/>
      <c r="D48" s="88"/>
      <c r="E48" s="88"/>
      <c r="F48" s="89"/>
      <c r="G48" s="90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/>
      <c r="GQ48" s="91"/>
      <c r="GR48" s="91"/>
      <c r="GS48" s="91"/>
      <c r="GT48" s="91"/>
      <c r="GU48" s="91"/>
      <c r="GV48" s="91"/>
      <c r="GW48" s="91"/>
      <c r="GX48" s="91"/>
      <c r="GY48" s="91"/>
      <c r="GZ48" s="91"/>
      <c r="HA48" s="91"/>
      <c r="HB48" s="91"/>
      <c r="HC48" s="91"/>
      <c r="HD48" s="91"/>
      <c r="HE48" s="91"/>
      <c r="HF48" s="91"/>
      <c r="HG48" s="91"/>
      <c r="HH48" s="91"/>
      <c r="HI48" s="91"/>
      <c r="HJ48" s="91"/>
      <c r="HK48" s="91"/>
      <c r="HL48" s="91"/>
      <c r="HM48" s="91"/>
      <c r="HN48" s="91"/>
      <c r="HO48" s="91"/>
      <c r="HP48" s="91"/>
      <c r="HQ48" s="91"/>
      <c r="HR48" s="91"/>
      <c r="HS48" s="91"/>
      <c r="HT48" s="91"/>
      <c r="HU48" s="91"/>
      <c r="HV48" s="91"/>
      <c r="HW48" s="91"/>
      <c r="HX48" s="91"/>
      <c r="HY48" s="91"/>
      <c r="HZ48" s="91"/>
      <c r="IA48" s="91"/>
      <c r="IB48" s="91"/>
      <c r="IC48" s="91"/>
      <c r="ID48" s="91"/>
      <c r="IE48" s="91"/>
      <c r="IF48" s="91"/>
      <c r="IG48" s="91"/>
      <c r="IH48" s="91"/>
      <c r="II48" s="91"/>
      <c r="IJ48" s="91"/>
      <c r="IK48" s="91"/>
      <c r="IL48" s="91"/>
      <c r="IM48" s="91"/>
      <c r="IN48" s="91"/>
      <c r="IO48" s="91"/>
      <c r="IP48" s="91"/>
      <c r="IQ48" s="91"/>
      <c r="IR48" s="91"/>
      <c r="IS48" s="91"/>
      <c r="IT48" s="91"/>
      <c r="IU48" s="91"/>
    </row>
    <row r="49" spans="1:255" s="92" customFormat="1" ht="12" customHeight="1" x14ac:dyDescent="0.25">
      <c r="A49" s="86"/>
      <c r="B49" s="87" t="s">
        <v>109</v>
      </c>
      <c r="C49" s="88" t="s">
        <v>43</v>
      </c>
      <c r="D49" s="88">
        <v>3000</v>
      </c>
      <c r="E49" s="88" t="s">
        <v>96</v>
      </c>
      <c r="F49" s="89">
        <v>500</v>
      </c>
      <c r="G49" s="90">
        <f>F49*D49</f>
        <v>1500000</v>
      </c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  <c r="EE49" s="91"/>
      <c r="EF49" s="91"/>
      <c r="EG49" s="91"/>
      <c r="EH49" s="91"/>
      <c r="EI49" s="91"/>
      <c r="EJ49" s="91"/>
      <c r="EK49" s="91"/>
      <c r="EL49" s="91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91"/>
      <c r="FG49" s="91"/>
      <c r="FH49" s="91"/>
      <c r="FI49" s="91"/>
      <c r="FJ49" s="91"/>
      <c r="FK49" s="91"/>
      <c r="FL49" s="91"/>
      <c r="FM49" s="91"/>
      <c r="FN49" s="91"/>
      <c r="FO49" s="91"/>
      <c r="FP49" s="91"/>
      <c r="FQ49" s="91"/>
      <c r="FR49" s="91"/>
      <c r="FS49" s="91"/>
      <c r="FT49" s="91"/>
      <c r="FU49" s="91"/>
      <c r="FV49" s="91"/>
      <c r="FW49" s="91"/>
      <c r="FX49" s="91"/>
      <c r="FY49" s="91"/>
      <c r="FZ49" s="91"/>
      <c r="GA49" s="91"/>
      <c r="GB49" s="91"/>
      <c r="GC49" s="91"/>
      <c r="GD49" s="91"/>
      <c r="GE49" s="91"/>
      <c r="GF49" s="91"/>
      <c r="GG49" s="91"/>
      <c r="GH49" s="91"/>
      <c r="GI49" s="91"/>
      <c r="GJ49" s="91"/>
      <c r="GK49" s="91"/>
      <c r="GL49" s="91"/>
      <c r="GM49" s="91"/>
      <c r="GN49" s="91"/>
      <c r="GO49" s="91"/>
      <c r="GP49" s="91"/>
      <c r="GQ49" s="91"/>
      <c r="GR49" s="91"/>
      <c r="GS49" s="91"/>
      <c r="GT49" s="91"/>
      <c r="GU49" s="91"/>
      <c r="GV49" s="91"/>
      <c r="GW49" s="91"/>
      <c r="GX49" s="91"/>
      <c r="GY49" s="91"/>
      <c r="GZ49" s="91"/>
      <c r="HA49" s="91"/>
      <c r="HB49" s="91"/>
      <c r="HC49" s="91"/>
      <c r="HD49" s="91"/>
      <c r="HE49" s="91"/>
      <c r="HF49" s="91"/>
      <c r="HG49" s="91"/>
      <c r="HH49" s="91"/>
      <c r="HI49" s="91"/>
      <c r="HJ49" s="91"/>
      <c r="HK49" s="91"/>
      <c r="HL49" s="91"/>
      <c r="HM49" s="91"/>
      <c r="HN49" s="91"/>
      <c r="HO49" s="91"/>
      <c r="HP49" s="91"/>
      <c r="HQ49" s="91"/>
      <c r="HR49" s="91"/>
      <c r="HS49" s="91"/>
      <c r="HT49" s="91"/>
      <c r="HU49" s="91"/>
      <c r="HV49" s="91"/>
      <c r="HW49" s="91"/>
      <c r="HX49" s="91"/>
      <c r="HY49" s="91"/>
      <c r="HZ49" s="91"/>
      <c r="IA49" s="91"/>
      <c r="IB49" s="91"/>
      <c r="IC49" s="91"/>
      <c r="ID49" s="91"/>
      <c r="IE49" s="91"/>
      <c r="IF49" s="91"/>
      <c r="IG49" s="91"/>
      <c r="IH49" s="91"/>
      <c r="II49" s="91"/>
      <c r="IJ49" s="91"/>
      <c r="IK49" s="91"/>
      <c r="IL49" s="91"/>
      <c r="IM49" s="91"/>
      <c r="IN49" s="91"/>
      <c r="IO49" s="91"/>
      <c r="IP49" s="91"/>
      <c r="IQ49" s="91"/>
      <c r="IR49" s="91"/>
      <c r="IS49" s="91"/>
      <c r="IT49" s="91"/>
      <c r="IU49" s="91"/>
    </row>
    <row r="50" spans="1:255" s="92" customFormat="1" ht="12" customHeight="1" x14ac:dyDescent="0.25">
      <c r="A50" s="86"/>
      <c r="B50" s="115" t="s">
        <v>42</v>
      </c>
      <c r="C50" s="88"/>
      <c r="D50" s="88"/>
      <c r="E50" s="88"/>
      <c r="F50" s="89"/>
      <c r="G50" s="90" t="s">
        <v>80</v>
      </c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91"/>
      <c r="GW50" s="91"/>
      <c r="GX50" s="91"/>
      <c r="GY50" s="91"/>
      <c r="GZ50" s="91"/>
      <c r="HA50" s="91"/>
      <c r="HB50" s="91"/>
      <c r="HC50" s="91"/>
      <c r="HD50" s="91"/>
      <c r="HE50" s="91"/>
      <c r="HF50" s="91"/>
      <c r="HG50" s="91"/>
      <c r="HH50" s="91"/>
      <c r="HI50" s="91"/>
      <c r="HJ50" s="91"/>
      <c r="HK50" s="91"/>
      <c r="HL50" s="91"/>
      <c r="HM50" s="91"/>
      <c r="HN50" s="91"/>
      <c r="HO50" s="91"/>
      <c r="HP50" s="91"/>
      <c r="HQ50" s="91"/>
      <c r="HR50" s="91"/>
      <c r="HS50" s="91"/>
      <c r="HT50" s="91"/>
      <c r="HU50" s="91"/>
      <c r="HV50" s="91"/>
      <c r="HW50" s="91"/>
      <c r="HX50" s="91"/>
      <c r="HY50" s="91"/>
      <c r="HZ50" s="91"/>
      <c r="IA50" s="91"/>
      <c r="IB50" s="91"/>
      <c r="IC50" s="91"/>
      <c r="ID50" s="91"/>
      <c r="IE50" s="91"/>
      <c r="IF50" s="91"/>
      <c r="IG50" s="91"/>
      <c r="IH50" s="91"/>
      <c r="II50" s="91"/>
      <c r="IJ50" s="91"/>
      <c r="IK50" s="91"/>
      <c r="IL50" s="91"/>
      <c r="IM50" s="91"/>
      <c r="IN50" s="91"/>
      <c r="IO50" s="91"/>
      <c r="IP50" s="91"/>
      <c r="IQ50" s="91"/>
      <c r="IR50" s="91"/>
      <c r="IS50" s="91"/>
      <c r="IT50" s="91"/>
      <c r="IU50" s="91"/>
    </row>
    <row r="51" spans="1:255" s="92" customFormat="1" ht="12" customHeight="1" x14ac:dyDescent="0.25">
      <c r="A51" s="86"/>
      <c r="B51" s="87" t="s">
        <v>117</v>
      </c>
      <c r="C51" s="88" t="s">
        <v>43</v>
      </c>
      <c r="D51" s="88">
        <v>500</v>
      </c>
      <c r="E51" s="88" t="s">
        <v>75</v>
      </c>
      <c r="F51" s="89">
        <v>1280.8</v>
      </c>
      <c r="G51" s="90">
        <f>(D51*F51)</f>
        <v>640400</v>
      </c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  <c r="HL51" s="91"/>
      <c r="HM51" s="91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91"/>
      <c r="HY51" s="91"/>
      <c r="HZ51" s="91"/>
      <c r="IA51" s="91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91"/>
      <c r="IM51" s="91"/>
      <c r="IN51" s="91"/>
      <c r="IO51" s="91"/>
      <c r="IP51" s="91"/>
      <c r="IQ51" s="91"/>
      <c r="IR51" s="91"/>
      <c r="IS51" s="91"/>
      <c r="IT51" s="91"/>
      <c r="IU51" s="91"/>
    </row>
    <row r="52" spans="1:255" s="92" customFormat="1" ht="12" customHeight="1" x14ac:dyDescent="0.25">
      <c r="A52" s="86"/>
      <c r="B52" s="87" t="s">
        <v>110</v>
      </c>
      <c r="C52" s="88" t="s">
        <v>43</v>
      </c>
      <c r="D52" s="88">
        <v>500</v>
      </c>
      <c r="E52" s="88" t="s">
        <v>84</v>
      </c>
      <c r="F52" s="89">
        <v>1038</v>
      </c>
      <c r="G52" s="90">
        <f>(D52*F52)</f>
        <v>519000</v>
      </c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91"/>
      <c r="GW52" s="91"/>
      <c r="GX52" s="91"/>
      <c r="GY52" s="91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91"/>
      <c r="HK52" s="91"/>
      <c r="HL52" s="91"/>
      <c r="HM52" s="91"/>
      <c r="HN52" s="91"/>
      <c r="HO52" s="91"/>
      <c r="HP52" s="91"/>
      <c r="HQ52" s="91"/>
      <c r="HR52" s="91"/>
      <c r="HS52" s="91"/>
      <c r="HT52" s="91"/>
      <c r="HU52" s="91"/>
      <c r="HV52" s="91"/>
      <c r="HW52" s="91"/>
      <c r="HX52" s="91"/>
      <c r="HY52" s="91"/>
      <c r="HZ52" s="91"/>
      <c r="IA52" s="91"/>
      <c r="IB52" s="91"/>
      <c r="IC52" s="91"/>
      <c r="ID52" s="91"/>
      <c r="IE52" s="91"/>
      <c r="IF52" s="91"/>
      <c r="IG52" s="91"/>
      <c r="IH52" s="91"/>
      <c r="II52" s="91"/>
      <c r="IJ52" s="91"/>
      <c r="IK52" s="91"/>
      <c r="IL52" s="91"/>
      <c r="IM52" s="91"/>
      <c r="IN52" s="91"/>
      <c r="IO52" s="91"/>
      <c r="IP52" s="91"/>
      <c r="IQ52" s="91"/>
      <c r="IR52" s="91"/>
      <c r="IS52" s="91"/>
      <c r="IT52" s="91"/>
      <c r="IU52" s="91"/>
    </row>
    <row r="53" spans="1:255" s="92" customFormat="1" ht="12" customHeight="1" x14ac:dyDescent="0.25">
      <c r="A53" s="86"/>
      <c r="B53" s="115" t="s">
        <v>44</v>
      </c>
      <c r="C53" s="88"/>
      <c r="D53" s="88"/>
      <c r="E53" s="88"/>
      <c r="F53" s="89"/>
      <c r="G53" s="90"/>
      <c r="H53" s="91"/>
      <c r="I53" s="91"/>
      <c r="J53" s="91" t="s">
        <v>80</v>
      </c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  <c r="HL53" s="91"/>
      <c r="HM53" s="91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91"/>
      <c r="HY53" s="91"/>
      <c r="HZ53" s="91"/>
      <c r="IA53" s="91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91"/>
      <c r="IM53" s="91"/>
      <c r="IN53" s="91"/>
      <c r="IO53" s="91"/>
      <c r="IP53" s="91"/>
      <c r="IQ53" s="91"/>
      <c r="IR53" s="91"/>
      <c r="IS53" s="91"/>
      <c r="IT53" s="91"/>
      <c r="IU53" s="91"/>
    </row>
    <row r="54" spans="1:255" s="92" customFormat="1" ht="12" customHeight="1" x14ac:dyDescent="0.25">
      <c r="A54" s="86"/>
      <c r="B54" s="87" t="s">
        <v>76</v>
      </c>
      <c r="C54" s="88" t="s">
        <v>113</v>
      </c>
      <c r="D54" s="88">
        <v>1</v>
      </c>
      <c r="E54" s="88" t="s">
        <v>85</v>
      </c>
      <c r="F54" s="89">
        <v>37940</v>
      </c>
      <c r="G54" s="90">
        <f>(D54*F54)</f>
        <v>37940</v>
      </c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1"/>
      <c r="GZ54" s="91"/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1"/>
      <c r="HT54" s="91"/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1"/>
      <c r="IN54" s="91"/>
      <c r="IO54" s="91"/>
      <c r="IP54" s="91"/>
      <c r="IQ54" s="91"/>
      <c r="IR54" s="91"/>
      <c r="IS54" s="91"/>
      <c r="IT54" s="91"/>
      <c r="IU54" s="91"/>
    </row>
    <row r="55" spans="1:255" s="92" customFormat="1" ht="12" customHeight="1" x14ac:dyDescent="0.25">
      <c r="A55" s="86"/>
      <c r="B55" s="115" t="s">
        <v>77</v>
      </c>
      <c r="C55" s="88"/>
      <c r="D55" s="88"/>
      <c r="E55" s="88"/>
      <c r="F55" s="89"/>
      <c r="G55" s="90"/>
      <c r="H55" s="91"/>
      <c r="I55" s="91"/>
      <c r="J55" s="91"/>
      <c r="K55" s="91" t="s">
        <v>80</v>
      </c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1"/>
      <c r="IN55" s="91"/>
      <c r="IO55" s="91"/>
      <c r="IP55" s="91"/>
      <c r="IQ55" s="91"/>
      <c r="IR55" s="91"/>
      <c r="IS55" s="91"/>
      <c r="IT55" s="91"/>
      <c r="IU55" s="91"/>
    </row>
    <row r="56" spans="1:255" s="92" customFormat="1" ht="12" customHeight="1" x14ac:dyDescent="0.25">
      <c r="A56" s="86"/>
      <c r="B56" s="87" t="s">
        <v>114</v>
      </c>
      <c r="C56" s="88" t="s">
        <v>43</v>
      </c>
      <c r="D56" s="88">
        <v>2</v>
      </c>
      <c r="E56" s="88" t="s">
        <v>33</v>
      </c>
      <c r="F56" s="89">
        <v>23020</v>
      </c>
      <c r="G56" s="90">
        <f>(D56*F56)</f>
        <v>46040</v>
      </c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1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  <c r="HL56" s="91"/>
      <c r="HM56" s="91"/>
      <c r="HN56" s="91"/>
      <c r="HO56" s="91"/>
      <c r="HP56" s="91"/>
      <c r="HQ56" s="91"/>
      <c r="HR56" s="91"/>
      <c r="HS56" s="91"/>
      <c r="HT56" s="91"/>
      <c r="HU56" s="91"/>
      <c r="HV56" s="91"/>
      <c r="HW56" s="91"/>
      <c r="HX56" s="91"/>
      <c r="HY56" s="91"/>
      <c r="HZ56" s="91"/>
      <c r="IA56" s="91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91"/>
      <c r="IM56" s="91"/>
      <c r="IN56" s="91"/>
      <c r="IO56" s="91"/>
      <c r="IP56" s="91"/>
      <c r="IQ56" s="91"/>
      <c r="IR56" s="91"/>
      <c r="IS56" s="91"/>
      <c r="IT56" s="91"/>
      <c r="IU56" s="91"/>
    </row>
    <row r="57" spans="1:255" s="92" customFormat="1" ht="12" customHeight="1" x14ac:dyDescent="0.25">
      <c r="A57" s="86"/>
      <c r="B57" s="87" t="s">
        <v>90</v>
      </c>
      <c r="C57" s="88" t="s">
        <v>43</v>
      </c>
      <c r="D57" s="88">
        <v>1</v>
      </c>
      <c r="E57" s="88" t="s">
        <v>91</v>
      </c>
      <c r="F57" s="89">
        <v>17850</v>
      </c>
      <c r="G57" s="90">
        <f>F57*D57</f>
        <v>17850</v>
      </c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91"/>
      <c r="ES57" s="91"/>
      <c r="ET57" s="91"/>
      <c r="EU57" s="91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91"/>
      <c r="FU57" s="91"/>
      <c r="FV57" s="91"/>
      <c r="FW57" s="91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91"/>
      <c r="GI57" s="91"/>
      <c r="GJ57" s="91"/>
      <c r="GK57" s="91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91"/>
      <c r="GW57" s="91"/>
      <c r="GX57" s="91"/>
      <c r="GY57" s="91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91"/>
      <c r="HK57" s="91"/>
      <c r="HL57" s="91"/>
      <c r="HM57" s="91"/>
      <c r="HN57" s="91"/>
      <c r="HO57" s="91"/>
      <c r="HP57" s="91"/>
      <c r="HQ57" s="91"/>
      <c r="HR57" s="91"/>
      <c r="HS57" s="91"/>
      <c r="HT57" s="91"/>
      <c r="HU57" s="91"/>
      <c r="HV57" s="91"/>
      <c r="HW57" s="91"/>
      <c r="HX57" s="91"/>
      <c r="HY57" s="91"/>
      <c r="HZ57" s="91"/>
      <c r="IA57" s="91"/>
      <c r="IB57" s="91"/>
      <c r="IC57" s="91"/>
      <c r="ID57" s="91"/>
      <c r="IE57" s="91"/>
      <c r="IF57" s="91"/>
      <c r="IG57" s="91"/>
      <c r="IH57" s="91"/>
      <c r="II57" s="91"/>
      <c r="IJ57" s="91"/>
      <c r="IK57" s="91"/>
      <c r="IL57" s="91"/>
      <c r="IM57" s="91"/>
      <c r="IN57" s="91"/>
      <c r="IO57" s="91"/>
      <c r="IP57" s="91"/>
      <c r="IQ57" s="91"/>
      <c r="IR57" s="91"/>
      <c r="IS57" s="91"/>
      <c r="IT57" s="91"/>
      <c r="IU57" s="91"/>
    </row>
    <row r="58" spans="1:255" s="92" customFormat="1" ht="12" customHeight="1" x14ac:dyDescent="0.25">
      <c r="A58" s="86"/>
      <c r="B58" s="87" t="s">
        <v>118</v>
      </c>
      <c r="C58" s="88" t="s">
        <v>113</v>
      </c>
      <c r="D58" s="88">
        <v>5</v>
      </c>
      <c r="E58" s="88" t="s">
        <v>106</v>
      </c>
      <c r="F58" s="89">
        <v>23660</v>
      </c>
      <c r="G58" s="90">
        <f>F58*D58</f>
        <v>118300</v>
      </c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</row>
    <row r="59" spans="1:255" s="92" customFormat="1" ht="12" customHeight="1" x14ac:dyDescent="0.25">
      <c r="A59" s="86"/>
      <c r="B59" s="115" t="s">
        <v>45</v>
      </c>
      <c r="C59" s="88"/>
      <c r="D59" s="88"/>
      <c r="E59" s="88"/>
      <c r="F59" s="89"/>
      <c r="G59" s="90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</row>
    <row r="60" spans="1:255" s="92" customFormat="1" ht="12" customHeight="1" x14ac:dyDescent="0.25">
      <c r="A60" s="86"/>
      <c r="B60" s="87" t="s">
        <v>121</v>
      </c>
      <c r="C60" s="88" t="s">
        <v>113</v>
      </c>
      <c r="D60" s="88">
        <v>0.5</v>
      </c>
      <c r="E60" s="88" t="s">
        <v>86</v>
      </c>
      <c r="F60" s="89">
        <v>47150</v>
      </c>
      <c r="G60" s="90">
        <f t="shared" ref="G60" si="2">D60*F60</f>
        <v>23575</v>
      </c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91"/>
      <c r="GI60" s="91"/>
      <c r="GJ60" s="91"/>
      <c r="GK60" s="91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91"/>
      <c r="GW60" s="91"/>
      <c r="GX60" s="91"/>
      <c r="GY60" s="91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91"/>
      <c r="HK60" s="91"/>
      <c r="HL60" s="91"/>
      <c r="HM60" s="91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91"/>
      <c r="HY60" s="91"/>
      <c r="HZ60" s="91"/>
      <c r="IA60" s="91"/>
      <c r="IB60" s="91"/>
      <c r="IC60" s="91"/>
      <c r="ID60" s="91"/>
      <c r="IE60" s="91"/>
      <c r="IF60" s="91"/>
      <c r="IG60" s="91"/>
      <c r="IH60" s="91"/>
      <c r="II60" s="91"/>
      <c r="IJ60" s="91"/>
      <c r="IK60" s="91"/>
      <c r="IL60" s="91"/>
      <c r="IM60" s="91"/>
      <c r="IN60" s="91"/>
      <c r="IO60" s="91"/>
      <c r="IP60" s="91"/>
      <c r="IQ60" s="91"/>
      <c r="IR60" s="91"/>
      <c r="IS60" s="91"/>
      <c r="IT60" s="91"/>
      <c r="IU60" s="91"/>
    </row>
    <row r="61" spans="1:255" s="92" customFormat="1" ht="12" customHeight="1" x14ac:dyDescent="0.25">
      <c r="A61" s="86"/>
      <c r="B61" s="87" t="s">
        <v>111</v>
      </c>
      <c r="C61" s="88" t="s">
        <v>113</v>
      </c>
      <c r="D61" s="88">
        <v>0.5</v>
      </c>
      <c r="E61" s="88" t="s">
        <v>86</v>
      </c>
      <c r="F61" s="89">
        <v>87417</v>
      </c>
      <c r="G61" s="90">
        <f t="shared" ref="G61" si="3">(D61*F61)</f>
        <v>43708.5</v>
      </c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  <c r="IS61" s="91"/>
      <c r="IT61" s="91"/>
      <c r="IU61" s="91"/>
    </row>
    <row r="62" spans="1:255" s="92" customFormat="1" ht="12" customHeight="1" x14ac:dyDescent="0.25">
      <c r="A62" s="86"/>
      <c r="B62" s="115" t="s">
        <v>47</v>
      </c>
      <c r="C62" s="88"/>
      <c r="D62" s="88"/>
      <c r="E62" s="88"/>
      <c r="F62" s="89"/>
      <c r="G62" s="90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</row>
    <row r="63" spans="1:255" s="92" customFormat="1" ht="12" customHeight="1" x14ac:dyDescent="0.25">
      <c r="A63" s="86"/>
      <c r="B63" s="87" t="s">
        <v>112</v>
      </c>
      <c r="C63" s="88" t="s">
        <v>113</v>
      </c>
      <c r="D63" s="88">
        <v>20</v>
      </c>
      <c r="E63" s="88" t="s">
        <v>124</v>
      </c>
      <c r="F63" s="89">
        <v>3393.5</v>
      </c>
      <c r="G63" s="90">
        <f>+F63*D63</f>
        <v>67870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</row>
    <row r="64" spans="1:255" customFormat="1" ht="11.25" customHeight="1" x14ac:dyDescent="0.25">
      <c r="A64" s="76"/>
      <c r="B64" s="93" t="s">
        <v>46</v>
      </c>
      <c r="C64" s="94"/>
      <c r="D64" s="94"/>
      <c r="E64" s="94"/>
      <c r="F64" s="95"/>
      <c r="G64" s="96">
        <f>SUM(G49:G63)</f>
        <v>3014683.5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</row>
    <row r="65" spans="1:255" customFormat="1" ht="15.75" customHeight="1" x14ac:dyDescent="0.25">
      <c r="A65" s="84"/>
      <c r="B65" s="97"/>
      <c r="C65" s="98"/>
      <c r="D65" s="98"/>
      <c r="E65" s="98"/>
      <c r="F65" s="99"/>
      <c r="G65" s="99" t="s">
        <v>80</v>
      </c>
      <c r="H65" s="76"/>
      <c r="I65" s="76"/>
      <c r="J65" s="76"/>
      <c r="K65" s="100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customFormat="1" ht="12" customHeight="1" x14ac:dyDescent="0.25">
      <c r="A66" s="84"/>
      <c r="B66" s="9" t="s">
        <v>47</v>
      </c>
      <c r="C66" s="10"/>
      <c r="D66" s="11"/>
      <c r="E66" s="11"/>
      <c r="F66" s="12"/>
      <c r="G66" s="85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customFormat="1" ht="24" customHeight="1" x14ac:dyDescent="0.25">
      <c r="A67" s="84"/>
      <c r="B67" s="13" t="s">
        <v>48</v>
      </c>
      <c r="C67" s="14" t="s">
        <v>39</v>
      </c>
      <c r="D67" s="14" t="s">
        <v>40</v>
      </c>
      <c r="E67" s="13" t="s">
        <v>19</v>
      </c>
      <c r="F67" s="14" t="s">
        <v>20</v>
      </c>
      <c r="G67" s="13" t="s">
        <v>21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s="92" customFormat="1" ht="12" customHeight="1" x14ac:dyDescent="0.25">
      <c r="A68" s="86"/>
      <c r="B68" s="87" t="s">
        <v>78</v>
      </c>
      <c r="C68" s="88" t="s">
        <v>17</v>
      </c>
      <c r="D68" s="88">
        <v>1000</v>
      </c>
      <c r="E68" s="88" t="s">
        <v>79</v>
      </c>
      <c r="F68" s="89">
        <v>282</v>
      </c>
      <c r="G68" s="90">
        <f>+F68*D68</f>
        <v>282000</v>
      </c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  <c r="HL68" s="91"/>
      <c r="HM68" s="91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91"/>
      <c r="HY68" s="91"/>
      <c r="HZ68" s="91"/>
      <c r="IA68" s="91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91"/>
      <c r="IM68" s="91"/>
      <c r="IN68" s="91"/>
      <c r="IO68" s="91"/>
      <c r="IP68" s="91"/>
      <c r="IQ68" s="91"/>
      <c r="IR68" s="91"/>
      <c r="IS68" s="91"/>
      <c r="IT68" s="91"/>
      <c r="IU68" s="91"/>
    </row>
    <row r="69" spans="1:255" s="92" customFormat="1" ht="12" customHeight="1" x14ac:dyDescent="0.25">
      <c r="A69" s="86"/>
      <c r="B69" s="87" t="s">
        <v>101</v>
      </c>
      <c r="C69" s="88" t="s">
        <v>113</v>
      </c>
      <c r="D69" s="88">
        <v>5</v>
      </c>
      <c r="E69" s="88" t="s">
        <v>107</v>
      </c>
      <c r="F69" s="89">
        <v>10454</v>
      </c>
      <c r="G69" s="90">
        <f>+F69*D69</f>
        <v>52270</v>
      </c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1"/>
      <c r="FX69" s="91"/>
      <c r="FY69" s="91"/>
      <c r="FZ69" s="91"/>
      <c r="GA69" s="91"/>
      <c r="GB69" s="91"/>
      <c r="GC69" s="91"/>
      <c r="GD69" s="91"/>
      <c r="GE69" s="91"/>
      <c r="GF69" s="91"/>
      <c r="GG69" s="91"/>
      <c r="GH69" s="91"/>
      <c r="GI69" s="91"/>
      <c r="GJ69" s="91"/>
      <c r="GK69" s="91"/>
      <c r="GL69" s="91"/>
      <c r="GM69" s="91"/>
      <c r="GN69" s="91"/>
      <c r="GO69" s="91"/>
      <c r="GP69" s="91"/>
      <c r="GQ69" s="91"/>
      <c r="GR69" s="91"/>
      <c r="GS69" s="91"/>
      <c r="GT69" s="91"/>
      <c r="GU69" s="91"/>
      <c r="GV69" s="91"/>
      <c r="GW69" s="91"/>
      <c r="GX69" s="91"/>
      <c r="GY69" s="91"/>
      <c r="GZ69" s="91"/>
      <c r="HA69" s="91"/>
      <c r="HB69" s="91"/>
      <c r="HC69" s="91"/>
      <c r="HD69" s="91"/>
      <c r="HE69" s="91"/>
      <c r="HF69" s="91"/>
      <c r="HG69" s="91"/>
      <c r="HH69" s="91"/>
      <c r="HI69" s="91"/>
      <c r="HJ69" s="91"/>
      <c r="HK69" s="91"/>
      <c r="HL69" s="91"/>
      <c r="HM69" s="91"/>
      <c r="HN69" s="91"/>
      <c r="HO69" s="91"/>
      <c r="HP69" s="91"/>
      <c r="HQ69" s="91"/>
      <c r="HR69" s="91"/>
      <c r="HS69" s="91"/>
      <c r="HT69" s="91"/>
      <c r="HU69" s="91"/>
      <c r="HV69" s="91"/>
      <c r="HW69" s="91"/>
      <c r="HX69" s="91"/>
      <c r="HY69" s="91"/>
      <c r="HZ69" s="91"/>
      <c r="IA69" s="91"/>
      <c r="IB69" s="91"/>
      <c r="IC69" s="91"/>
      <c r="ID69" s="91"/>
      <c r="IE69" s="91"/>
      <c r="IF69" s="91"/>
      <c r="IG69" s="91"/>
      <c r="IH69" s="91"/>
      <c r="II69" s="91"/>
      <c r="IJ69" s="91"/>
      <c r="IK69" s="91"/>
      <c r="IL69" s="91"/>
      <c r="IM69" s="91"/>
      <c r="IN69" s="91"/>
      <c r="IO69" s="91"/>
      <c r="IP69" s="91"/>
      <c r="IQ69" s="91"/>
      <c r="IR69" s="91"/>
      <c r="IS69" s="91"/>
      <c r="IT69" s="91"/>
      <c r="IU69" s="91"/>
    </row>
    <row r="70" spans="1:255" s="92" customFormat="1" ht="12" customHeight="1" x14ac:dyDescent="0.25">
      <c r="A70" s="86"/>
      <c r="B70" s="87" t="s">
        <v>87</v>
      </c>
      <c r="C70" s="88" t="s">
        <v>115</v>
      </c>
      <c r="D70" s="88">
        <v>1</v>
      </c>
      <c r="E70" s="88" t="s">
        <v>88</v>
      </c>
      <c r="F70" s="89">
        <v>200000</v>
      </c>
      <c r="G70" s="90">
        <f t="shared" ref="G70:G71" si="4">+F70*D70</f>
        <v>200000</v>
      </c>
      <c r="H70" s="91"/>
      <c r="I70" s="91"/>
      <c r="J70" s="91" t="s">
        <v>80</v>
      </c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1"/>
      <c r="FX70" s="91"/>
      <c r="FY70" s="91"/>
      <c r="FZ70" s="91"/>
      <c r="GA70" s="91"/>
      <c r="GB70" s="91"/>
      <c r="GC70" s="91"/>
      <c r="GD70" s="91"/>
      <c r="GE70" s="91"/>
      <c r="GF70" s="91"/>
      <c r="GG70" s="91"/>
      <c r="GH70" s="91"/>
      <c r="GI70" s="91"/>
      <c r="GJ70" s="91"/>
      <c r="GK70" s="91"/>
      <c r="GL70" s="91"/>
      <c r="GM70" s="91"/>
      <c r="GN70" s="91"/>
      <c r="GO70" s="91"/>
      <c r="GP70" s="91"/>
      <c r="GQ70" s="91"/>
      <c r="GR70" s="91"/>
      <c r="GS70" s="91"/>
      <c r="GT70" s="91"/>
      <c r="GU70" s="91"/>
      <c r="GV70" s="91"/>
      <c r="GW70" s="91"/>
      <c r="GX70" s="91"/>
      <c r="GY70" s="91"/>
      <c r="GZ70" s="91"/>
      <c r="HA70" s="91"/>
      <c r="HB70" s="91"/>
      <c r="HC70" s="91"/>
      <c r="HD70" s="91"/>
      <c r="HE70" s="91"/>
      <c r="HF70" s="91"/>
      <c r="HG70" s="91"/>
      <c r="HH70" s="91"/>
      <c r="HI70" s="91"/>
      <c r="HJ70" s="91"/>
      <c r="HK70" s="91"/>
      <c r="HL70" s="91"/>
      <c r="HM70" s="91"/>
      <c r="HN70" s="91"/>
      <c r="HO70" s="91"/>
      <c r="HP70" s="91"/>
      <c r="HQ70" s="91"/>
      <c r="HR70" s="91"/>
      <c r="HS70" s="91"/>
      <c r="HT70" s="91"/>
      <c r="HU70" s="91"/>
      <c r="HV70" s="91"/>
      <c r="HW70" s="91"/>
      <c r="HX70" s="91"/>
      <c r="HY70" s="91"/>
      <c r="HZ70" s="91"/>
      <c r="IA70" s="91"/>
      <c r="IB70" s="91"/>
      <c r="IC70" s="91"/>
      <c r="ID70" s="91"/>
      <c r="IE70" s="91"/>
      <c r="IF70" s="91"/>
      <c r="IG70" s="91"/>
      <c r="IH70" s="91"/>
      <c r="II70" s="91"/>
      <c r="IJ70" s="91"/>
      <c r="IK70" s="91"/>
      <c r="IL70" s="91"/>
      <c r="IM70" s="91"/>
      <c r="IN70" s="91"/>
      <c r="IO70" s="91"/>
      <c r="IP70" s="91"/>
      <c r="IQ70" s="91"/>
      <c r="IR70" s="91"/>
      <c r="IS70" s="91"/>
      <c r="IT70" s="91"/>
      <c r="IU70" s="91"/>
    </row>
    <row r="71" spans="1:255" s="92" customFormat="1" ht="12" customHeight="1" x14ac:dyDescent="0.25">
      <c r="A71" s="86"/>
      <c r="B71" s="87" t="s">
        <v>98</v>
      </c>
      <c r="C71" s="88" t="s">
        <v>115</v>
      </c>
      <c r="D71" s="88">
        <v>1</v>
      </c>
      <c r="E71" s="88" t="s">
        <v>88</v>
      </c>
      <c r="F71" s="89">
        <v>180000</v>
      </c>
      <c r="G71" s="90">
        <f t="shared" si="4"/>
        <v>180000</v>
      </c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1"/>
      <c r="ES71" s="91"/>
      <c r="ET71" s="91"/>
      <c r="EU71" s="91"/>
      <c r="EV71" s="91"/>
      <c r="EW71" s="91"/>
      <c r="EX71" s="91"/>
      <c r="EY71" s="91"/>
      <c r="EZ71" s="91"/>
      <c r="FA71" s="91"/>
      <c r="FB71" s="91"/>
      <c r="FC71" s="91"/>
      <c r="FD71" s="91"/>
      <c r="FE71" s="91"/>
      <c r="FF71" s="91"/>
      <c r="FG71" s="91"/>
      <c r="FH71" s="91"/>
      <c r="FI71" s="91"/>
      <c r="FJ71" s="91"/>
      <c r="FK71" s="91"/>
      <c r="FL71" s="91"/>
      <c r="FM71" s="91"/>
      <c r="FN71" s="91"/>
      <c r="FO71" s="91"/>
      <c r="FP71" s="91"/>
      <c r="FQ71" s="91"/>
      <c r="FR71" s="91"/>
      <c r="FS71" s="91"/>
      <c r="FT71" s="91"/>
      <c r="FU71" s="91"/>
      <c r="FV71" s="91"/>
      <c r="FW71" s="91"/>
      <c r="FX71" s="91"/>
      <c r="FY71" s="91"/>
      <c r="FZ71" s="91"/>
      <c r="GA71" s="91"/>
      <c r="GB71" s="91"/>
      <c r="GC71" s="91"/>
      <c r="GD71" s="91"/>
      <c r="GE71" s="91"/>
      <c r="GF71" s="91"/>
      <c r="GG71" s="91"/>
      <c r="GH71" s="91"/>
      <c r="GI71" s="91"/>
      <c r="GJ71" s="91"/>
      <c r="GK71" s="91"/>
      <c r="GL71" s="91"/>
      <c r="GM71" s="91"/>
      <c r="GN71" s="91"/>
      <c r="GO71" s="91"/>
      <c r="GP71" s="91"/>
      <c r="GQ71" s="91"/>
      <c r="GR71" s="91"/>
      <c r="GS71" s="91"/>
      <c r="GT71" s="91"/>
      <c r="GU71" s="91"/>
      <c r="GV71" s="91"/>
      <c r="GW71" s="91"/>
      <c r="GX71" s="91"/>
      <c r="GY71" s="91"/>
      <c r="GZ71" s="91"/>
      <c r="HA71" s="91"/>
      <c r="HB71" s="91"/>
      <c r="HC71" s="91"/>
      <c r="HD71" s="91"/>
      <c r="HE71" s="91"/>
      <c r="HF71" s="91"/>
      <c r="HG71" s="91"/>
      <c r="HH71" s="91"/>
      <c r="HI71" s="91"/>
      <c r="HJ71" s="91"/>
      <c r="HK71" s="91"/>
      <c r="HL71" s="91"/>
      <c r="HM71" s="91"/>
      <c r="HN71" s="91"/>
      <c r="HO71" s="91"/>
      <c r="HP71" s="91"/>
      <c r="HQ71" s="91"/>
      <c r="HR71" s="91"/>
      <c r="HS71" s="91"/>
      <c r="HT71" s="91"/>
      <c r="HU71" s="91"/>
      <c r="HV71" s="91"/>
      <c r="HW71" s="91"/>
      <c r="HX71" s="91"/>
      <c r="HY71" s="91"/>
      <c r="HZ71" s="91"/>
      <c r="IA71" s="91"/>
      <c r="IB71" s="91"/>
      <c r="IC71" s="91"/>
      <c r="ID71" s="91"/>
      <c r="IE71" s="91"/>
      <c r="IF71" s="91"/>
      <c r="IG71" s="91"/>
      <c r="IH71" s="91"/>
      <c r="II71" s="91"/>
      <c r="IJ71" s="91"/>
      <c r="IK71" s="91"/>
      <c r="IL71" s="91"/>
      <c r="IM71" s="91"/>
      <c r="IN71" s="91"/>
      <c r="IO71" s="91"/>
      <c r="IP71" s="91"/>
      <c r="IQ71" s="91"/>
      <c r="IR71" s="91"/>
      <c r="IS71" s="91"/>
      <c r="IT71" s="91"/>
      <c r="IU71" s="91"/>
    </row>
    <row r="72" spans="1:255" customFormat="1" ht="11.25" customHeight="1" x14ac:dyDescent="0.25">
      <c r="A72" s="76"/>
      <c r="B72" s="93" t="s">
        <v>49</v>
      </c>
      <c r="C72" s="94"/>
      <c r="D72" s="94"/>
      <c r="E72" s="94"/>
      <c r="F72" s="95"/>
      <c r="G72" s="96">
        <f>SUM(G68:G71)</f>
        <v>714270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</row>
    <row r="73" spans="1:255" customFormat="1" ht="11.25" customHeight="1" x14ac:dyDescent="0.25">
      <c r="A73" s="76"/>
      <c r="B73" s="101"/>
      <c r="C73" s="101"/>
      <c r="D73" s="101"/>
      <c r="E73" s="101"/>
      <c r="F73" s="102"/>
      <c r="G73" s="102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</row>
    <row r="74" spans="1:255" customFormat="1" ht="11.25" customHeight="1" x14ac:dyDescent="0.25">
      <c r="A74" s="76"/>
      <c r="B74" s="103" t="s">
        <v>50</v>
      </c>
      <c r="C74" s="104"/>
      <c r="D74" s="104"/>
      <c r="E74" s="104"/>
      <c r="F74" s="104"/>
      <c r="G74" s="105">
        <f>G24+G29+G44+G64+G72</f>
        <v>5273453.5</v>
      </c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</row>
    <row r="75" spans="1:255" customFormat="1" ht="11.25" customHeight="1" x14ac:dyDescent="0.25">
      <c r="A75" s="76"/>
      <c r="B75" s="106" t="s">
        <v>51</v>
      </c>
      <c r="C75" s="107"/>
      <c r="D75" s="107"/>
      <c r="E75" s="107"/>
      <c r="F75" s="107"/>
      <c r="G75" s="108">
        <f>G74*0.05</f>
        <v>263672.67499999999</v>
      </c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</row>
    <row r="76" spans="1:255" customFormat="1" ht="11.25" customHeight="1" x14ac:dyDescent="0.25">
      <c r="A76" s="76"/>
      <c r="B76" s="109" t="s">
        <v>52</v>
      </c>
      <c r="C76" s="110"/>
      <c r="D76" s="110"/>
      <c r="E76" s="110"/>
      <c r="F76" s="110"/>
      <c r="G76" s="111">
        <f>G75+G74</f>
        <v>5537126.1749999998</v>
      </c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</row>
    <row r="77" spans="1:255" customFormat="1" ht="11.25" customHeight="1" x14ac:dyDescent="0.25">
      <c r="A77" s="76"/>
      <c r="B77" s="106" t="s">
        <v>53</v>
      </c>
      <c r="C77" s="107"/>
      <c r="D77" s="107"/>
      <c r="E77" s="107"/>
      <c r="F77" s="107"/>
      <c r="G77" s="108">
        <f>G12</f>
        <v>9301500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</row>
    <row r="78" spans="1:255" customFormat="1" ht="11.25" customHeight="1" x14ac:dyDescent="0.25">
      <c r="A78" s="76"/>
      <c r="B78" s="112" t="s">
        <v>54</v>
      </c>
      <c r="C78" s="113"/>
      <c r="D78" s="113"/>
      <c r="E78" s="113"/>
      <c r="F78" s="113"/>
      <c r="G78" s="114">
        <f>G77-G76</f>
        <v>3764373.8250000002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</row>
    <row r="79" spans="1:255" ht="12.75" customHeight="1" x14ac:dyDescent="0.25">
      <c r="A79" s="15"/>
      <c r="B79" s="17" t="s">
        <v>102</v>
      </c>
      <c r="C79" s="18"/>
      <c r="D79" s="18"/>
      <c r="E79" s="18"/>
      <c r="F79" s="18"/>
      <c r="G79" s="19"/>
    </row>
    <row r="80" spans="1:255" ht="12" customHeight="1" thickBot="1" x14ac:dyDescent="0.3">
      <c r="A80" s="15"/>
      <c r="B80" s="20"/>
      <c r="C80" s="18"/>
      <c r="D80" s="18"/>
      <c r="E80" s="18"/>
      <c r="F80" s="18"/>
      <c r="G80" s="19"/>
    </row>
    <row r="81" spans="1:7" ht="12" customHeight="1" x14ac:dyDescent="0.25">
      <c r="A81" s="15"/>
      <c r="B81" s="21" t="s">
        <v>103</v>
      </c>
      <c r="C81" s="22"/>
      <c r="D81" s="22"/>
      <c r="E81" s="22"/>
      <c r="F81" s="23"/>
      <c r="G81" s="19"/>
    </row>
    <row r="82" spans="1:7" ht="12" customHeight="1" x14ac:dyDescent="0.25">
      <c r="A82" s="15"/>
      <c r="B82" s="24" t="s">
        <v>55</v>
      </c>
      <c r="C82" s="25"/>
      <c r="D82" s="25"/>
      <c r="E82" s="25"/>
      <c r="F82" s="26"/>
      <c r="G82" s="19"/>
    </row>
    <row r="83" spans="1:7" ht="12" customHeight="1" x14ac:dyDescent="0.25">
      <c r="A83" s="15"/>
      <c r="B83" s="24" t="s">
        <v>125</v>
      </c>
      <c r="C83" s="25"/>
      <c r="D83" s="25"/>
      <c r="E83" s="25"/>
      <c r="F83" s="26"/>
      <c r="G83" s="19"/>
    </row>
    <row r="84" spans="1:7" ht="12" customHeight="1" x14ac:dyDescent="0.25">
      <c r="A84" s="15"/>
      <c r="B84" s="24" t="s">
        <v>126</v>
      </c>
      <c r="C84" s="25"/>
      <c r="D84" s="25"/>
      <c r="E84" s="25"/>
      <c r="F84" s="26"/>
      <c r="G84" s="19"/>
    </row>
    <row r="85" spans="1:7" ht="12.75" customHeight="1" x14ac:dyDescent="0.25">
      <c r="A85" s="15"/>
      <c r="B85" s="24" t="s">
        <v>127</v>
      </c>
      <c r="C85" s="25"/>
      <c r="D85" s="25"/>
      <c r="E85" s="25"/>
      <c r="F85" s="26"/>
      <c r="G85" s="19"/>
    </row>
    <row r="86" spans="1:7" ht="12.75" customHeight="1" x14ac:dyDescent="0.25">
      <c r="A86" s="16"/>
      <c r="B86" s="24" t="s">
        <v>128</v>
      </c>
      <c r="C86" s="25"/>
      <c r="D86" s="25"/>
      <c r="E86" s="25"/>
      <c r="F86" s="26"/>
      <c r="G86" s="19"/>
    </row>
    <row r="87" spans="1:7" ht="12.75" customHeight="1" thickBot="1" x14ac:dyDescent="0.3">
      <c r="A87" s="15"/>
      <c r="B87" s="27" t="s">
        <v>129</v>
      </c>
      <c r="C87" s="28"/>
      <c r="D87" s="28"/>
      <c r="E87" s="28"/>
      <c r="F87" s="29"/>
      <c r="G87" s="19"/>
    </row>
    <row r="88" spans="1:7" ht="15" customHeight="1" thickBot="1" x14ac:dyDescent="0.3">
      <c r="A88" s="15"/>
      <c r="B88" s="20"/>
      <c r="C88" s="25"/>
      <c r="D88" s="25"/>
      <c r="E88" s="25"/>
      <c r="F88" s="25"/>
      <c r="G88" s="19"/>
    </row>
    <row r="89" spans="1:7" ht="12" customHeight="1" thickBot="1" x14ac:dyDescent="0.3">
      <c r="A89" s="15"/>
      <c r="B89" s="54" t="s">
        <v>56</v>
      </c>
      <c r="C89" s="55"/>
      <c r="D89" s="49"/>
      <c r="E89" s="30"/>
      <c r="F89" s="30"/>
      <c r="G89" s="19"/>
    </row>
    <row r="90" spans="1:7" ht="12" customHeight="1" x14ac:dyDescent="0.25">
      <c r="A90" s="15"/>
      <c r="B90" s="46" t="s">
        <v>48</v>
      </c>
      <c r="C90" s="47" t="s">
        <v>57</v>
      </c>
      <c r="D90" s="48" t="s">
        <v>58</v>
      </c>
      <c r="E90" s="30"/>
      <c r="F90" s="30"/>
      <c r="G90" s="19"/>
    </row>
    <row r="91" spans="1:7" ht="12" customHeight="1" x14ac:dyDescent="0.25">
      <c r="A91" s="15"/>
      <c r="B91" s="31" t="s">
        <v>59</v>
      </c>
      <c r="C91" s="32">
        <f>+G24</f>
        <v>925000</v>
      </c>
      <c r="D91" s="33">
        <f>(C91/C97)</f>
        <v>0.16705416686662375</v>
      </c>
      <c r="E91" s="30"/>
      <c r="F91" s="30"/>
      <c r="G91" s="19"/>
    </row>
    <row r="92" spans="1:7" ht="12" customHeight="1" x14ac:dyDescent="0.25">
      <c r="A92" s="15"/>
      <c r="B92" s="31" t="s">
        <v>60</v>
      </c>
      <c r="C92" s="34">
        <f>+G29</f>
        <v>0</v>
      </c>
      <c r="D92" s="33">
        <v>0</v>
      </c>
      <c r="E92" s="30"/>
      <c r="F92" s="30"/>
      <c r="G92" s="19"/>
    </row>
    <row r="93" spans="1:7" ht="12" customHeight="1" x14ac:dyDescent="0.25">
      <c r="A93" s="15"/>
      <c r="B93" s="31" t="s">
        <v>61</v>
      </c>
      <c r="C93" s="32">
        <f>+G44</f>
        <v>619500</v>
      </c>
      <c r="D93" s="33">
        <f>(C93/C97)</f>
        <v>0.11188114202580909</v>
      </c>
      <c r="E93" s="30"/>
      <c r="F93" s="30"/>
      <c r="G93" s="19"/>
    </row>
    <row r="94" spans="1:7" ht="12" customHeight="1" x14ac:dyDescent="0.25">
      <c r="A94" s="15"/>
      <c r="B94" s="31" t="s">
        <v>38</v>
      </c>
      <c r="C94" s="32">
        <f>+G64</f>
        <v>3014683.5</v>
      </c>
      <c r="D94" s="33">
        <f>(C94/C97)</f>
        <v>0.54444912482060248</v>
      </c>
      <c r="E94" s="30"/>
      <c r="F94" s="30"/>
      <c r="G94" s="19"/>
    </row>
    <row r="95" spans="1:7" ht="12" customHeight="1" x14ac:dyDescent="0.25">
      <c r="A95" s="15"/>
      <c r="B95" s="31" t="s">
        <v>62</v>
      </c>
      <c r="C95" s="35">
        <f>+G72</f>
        <v>714270</v>
      </c>
      <c r="D95" s="33">
        <f>(C95/C97)</f>
        <v>0.12899651866791711</v>
      </c>
      <c r="E95" s="36"/>
      <c r="F95" s="36"/>
      <c r="G95" s="19"/>
    </row>
    <row r="96" spans="1:7" ht="12.75" customHeight="1" x14ac:dyDescent="0.25">
      <c r="A96" s="15"/>
      <c r="B96" s="31" t="s">
        <v>63</v>
      </c>
      <c r="C96" s="35">
        <f>+G75</f>
        <v>263672.67499999999</v>
      </c>
      <c r="D96" s="33">
        <f>(C96/C97)</f>
        <v>4.7619047619047616E-2</v>
      </c>
      <c r="E96" s="36"/>
      <c r="F96" s="36"/>
      <c r="G96" s="19"/>
    </row>
    <row r="97" spans="1:7" ht="12" customHeight="1" thickBot="1" x14ac:dyDescent="0.3">
      <c r="A97" s="15"/>
      <c r="B97" s="37" t="s">
        <v>64</v>
      </c>
      <c r="C97" s="38">
        <f>SUM(C91:C96)</f>
        <v>5537126.1749999998</v>
      </c>
      <c r="D97" s="39">
        <f>SUM(D91:D96)</f>
        <v>1.0000000000000002</v>
      </c>
      <c r="E97" s="36"/>
      <c r="F97" s="36"/>
      <c r="G97" s="19"/>
    </row>
    <row r="98" spans="1:7" ht="12.75" customHeight="1" x14ac:dyDescent="0.25">
      <c r="A98" s="15"/>
      <c r="B98" s="20"/>
      <c r="C98" s="18"/>
      <c r="D98" s="18"/>
      <c r="E98" s="18"/>
      <c r="F98" s="18"/>
      <c r="G98" s="19"/>
    </row>
    <row r="99" spans="1:7" ht="12" customHeight="1" thickBot="1" x14ac:dyDescent="0.3">
      <c r="A99" s="15"/>
      <c r="B99" s="2"/>
      <c r="C99" s="18"/>
      <c r="D99" s="18"/>
      <c r="E99" s="18"/>
      <c r="F99" s="18"/>
      <c r="G99" s="19"/>
    </row>
    <row r="100" spans="1:7" ht="12" customHeight="1" thickBot="1" x14ac:dyDescent="0.3">
      <c r="A100" s="16"/>
      <c r="B100" s="50"/>
      <c r="C100" s="51" t="s">
        <v>99</v>
      </c>
      <c r="D100" s="52"/>
      <c r="E100" s="53"/>
      <c r="F100" s="36"/>
      <c r="G100" s="40"/>
    </row>
    <row r="101" spans="1:7" ht="12.75" customHeight="1" x14ac:dyDescent="0.25">
      <c r="A101" s="15"/>
      <c r="B101" s="41" t="s">
        <v>81</v>
      </c>
      <c r="C101" s="42">
        <v>800</v>
      </c>
      <c r="D101" s="42">
        <v>900</v>
      </c>
      <c r="E101" s="43">
        <v>1000</v>
      </c>
      <c r="F101" s="44"/>
      <c r="G101" s="40"/>
    </row>
    <row r="102" spans="1:7" ht="15.6" customHeight="1" thickBot="1" x14ac:dyDescent="0.3">
      <c r="A102" s="15"/>
      <c r="B102" s="37" t="s">
        <v>82</v>
      </c>
      <c r="C102" s="38">
        <f>(G76/C101)</f>
        <v>6921.4077187499997</v>
      </c>
      <c r="D102" s="38">
        <f>(G76/D101)</f>
        <v>6152.3624166666668</v>
      </c>
      <c r="E102" s="45">
        <f>(G76/E101)</f>
        <v>5537.1261749999994</v>
      </c>
      <c r="F102" s="44"/>
      <c r="G102" s="25"/>
    </row>
    <row r="103" spans="1:7" ht="11.25" customHeight="1" x14ac:dyDescent="0.25">
      <c r="A103" s="15"/>
      <c r="B103" s="17" t="s">
        <v>65</v>
      </c>
      <c r="C103" s="25"/>
      <c r="D103" s="25"/>
      <c r="E103" s="25"/>
      <c r="F103" s="25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8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TEMPRANA</vt:lpstr>
      <vt:lpstr>'PAPA TEMPRANA'!Área_de_impresión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2022-06-20T17:07:08Z</cp:lastPrinted>
  <dcterms:created xsi:type="dcterms:W3CDTF">2020-11-27T12:49:26Z</dcterms:created>
  <dcterms:modified xsi:type="dcterms:W3CDTF">2023-02-13T11:29:22Z</dcterms:modified>
</cp:coreProperties>
</file>