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60" activeTab="0"/>
  </bookViews>
  <sheets>
    <sheet name="papa guarda" sheetId="1" r:id="rId1"/>
  </sheets>
  <definedNames>
    <definedName name="_xlnm.Print_Area" localSheetId="0">'papa guarda'!$A$1:$F$69</definedName>
  </definedNames>
  <calcPr fullCalcOnLoad="1"/>
</workbook>
</file>

<file path=xl/sharedStrings.xml><?xml version="1.0" encoding="utf-8"?>
<sst xmlns="http://schemas.openxmlformats.org/spreadsheetml/2006/main" count="132" uniqueCount="92">
  <si>
    <t xml:space="preserve"> </t>
  </si>
  <si>
    <t>RUBRO O CULTIVO</t>
  </si>
  <si>
    <t>PAPA GUARDA</t>
  </si>
  <si>
    <t>FECHA ESTIMADA  PRECIO VENTA</t>
  </si>
  <si>
    <t>NIVEL TECNOLÓGICO</t>
  </si>
  <si>
    <t>MEDIA</t>
  </si>
  <si>
    <t>REGIÓN</t>
  </si>
  <si>
    <t>LOS LAGOS</t>
  </si>
  <si>
    <t>INGRESO ESPERADO, CON IVA ($)</t>
  </si>
  <si>
    <t>ÁREA</t>
  </si>
  <si>
    <t>CASTRO</t>
  </si>
  <si>
    <t>DESTINO PRODUCCIÓN</t>
  </si>
  <si>
    <t>MERCADO LOCAL</t>
  </si>
  <si>
    <t>COMUNA/LOCALIDAD</t>
  </si>
  <si>
    <t>CASTRO PUQUELDON DALCAHUE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</si>
  <si>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</si>
  <si>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</si>
  <si>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</si>
  <si>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</si>
  <si>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</si>
  <si>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</si>
  <si>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</si>
  <si>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</si>
  <si>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</si>
  <si>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</si>
  <si>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</si>
  <si>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Desinfección de semillas</t>
  </si>
  <si>
    <t>JH</t>
  </si>
  <si>
    <t>Sep-Oct</t>
  </si>
  <si>
    <t>Siembra y abonadura</t>
  </si>
  <si>
    <t>Mezcla Fertiliz. y otros</t>
  </si>
  <si>
    <t>Aplicación Biocidas (3)</t>
  </si>
  <si>
    <t>Nov-Dic</t>
  </si>
  <si>
    <t>Aporca, limpias, fertilizaciones</t>
  </si>
  <si>
    <t>Diciembre</t>
  </si>
  <si>
    <t>Cosecha y recolección</t>
  </si>
  <si>
    <t>Mar-Abr</t>
  </si>
  <si>
    <t>Subtotal Jornadas Hombre</t>
  </si>
  <si>
    <t>JORNADAS ANIMAL</t>
  </si>
  <si>
    <t>Subtotal Jornadas Animal</t>
  </si>
  <si>
    <t>MAQUINARIA</t>
  </si>
  <si>
    <t>Aradura</t>
  </si>
  <si>
    <t>JM</t>
  </si>
  <si>
    <t>Agosto</t>
  </si>
  <si>
    <t>Rastraje</t>
  </si>
  <si>
    <t>Ago-Sep</t>
  </si>
  <si>
    <t>Subtotal Costo Maquinaria</t>
  </si>
  <si>
    <t>INSUMOS</t>
  </si>
  <si>
    <t>Insumos</t>
  </si>
  <si>
    <t>Unidad (Kg/l/u)</t>
  </si>
  <si>
    <t>Cantidad (Kg/l/u)</t>
  </si>
  <si>
    <t>Kg</t>
  </si>
  <si>
    <t>FERTILIZANTES</t>
  </si>
  <si>
    <t>Superfosfato triple</t>
  </si>
  <si>
    <t>Muriato de Potasio</t>
  </si>
  <si>
    <t>HERBICIDA</t>
  </si>
  <si>
    <t>l</t>
  </si>
  <si>
    <t>FUNGICIDAS</t>
  </si>
  <si>
    <t>Moxan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</si>
  <si>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</si>
  <si>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</si>
  <si>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</si>
  <si>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</si>
  <si>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</si>
  <si>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</si>
  <si>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</si>
  <si>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</si>
  <si>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</si>
  <si>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</si>
  <si>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</si>
  <si>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</si>
  <si>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</si>
  <si>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</si>
  <si>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</si>
  <si>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</si>
  <si>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</si>
  <si>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BRAVO 720</t>
  </si>
  <si>
    <t>FORUM</t>
  </si>
  <si>
    <t>REVUS TOP</t>
  </si>
  <si>
    <t>RANGO</t>
  </si>
  <si>
    <t>Oct-NOV</t>
  </si>
  <si>
    <t>DIC-FEB</t>
  </si>
  <si>
    <t>FEB-MAR</t>
  </si>
  <si>
    <t>Nitran Magnesio</t>
  </si>
  <si>
    <t>Marzo /Abril 2021</t>
  </si>
  <si>
    <t>VARIEDAD: YAGANA, DESIREE, LENGUA DE VACA</t>
  </si>
  <si>
    <t>RENDIMIENTO (Ton/ha)</t>
  </si>
  <si>
    <t>Marzo/Abril 2024</t>
  </si>
  <si>
    <t>PRECIO ESPERADO ($/sc 25 kg.)</t>
  </si>
  <si>
    <t>HELADAS - SEQUIA</t>
  </si>
  <si>
    <t xml:space="preserve">N° Jornadas </t>
  </si>
  <si>
    <t>SEMILLA CORRIENTE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</si>
</sst>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9"/>
      <color indexed="9"/>
      <name val="Calibri"/>
      <family val="2"/>
    </font>
    <font>
      <sz val="10"/>
      <name val="Arial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4" fillId="25" borderId="10" xfId="0" applyFont="1" applyFill="1" applyBorder="1" applyAlignment="1">
      <alignment vertical="center"/>
    </xf>
    <xf numFmtId="0" fontId="45" fillId="25" borderId="11" xfId="0" applyFont="1" applyFill="1" applyBorder="1" applyAlignment="1">
      <alignment horizontal="center" vertical="center"/>
    </xf>
    <xf numFmtId="180" fontId="45" fillId="25" borderId="11" xfId="47" applyNumberFormat="1" applyFont="1" applyFill="1" applyBorder="1" applyAlignment="1">
      <alignment vertical="center"/>
    </xf>
    <xf numFmtId="180" fontId="45" fillId="25" borderId="12" xfId="47" applyNumberFormat="1" applyFont="1" applyFill="1" applyBorder="1" applyAlignment="1">
      <alignment vertical="center"/>
    </xf>
    <xf numFmtId="0" fontId="44" fillId="33" borderId="13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80" fontId="46" fillId="0" borderId="0" xfId="47" applyNumberFormat="1" applyFont="1" applyBorder="1" applyAlignment="1">
      <alignment vertical="center"/>
    </xf>
    <xf numFmtId="0" fontId="44" fillId="25" borderId="14" xfId="0" applyFont="1" applyFill="1" applyBorder="1" applyAlignment="1">
      <alignment horizontal="center" vertical="center" wrapText="1"/>
    </xf>
    <xf numFmtId="180" fontId="44" fillId="25" borderId="14" xfId="47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4" fillId="25" borderId="15" xfId="0" applyFont="1" applyFill="1" applyBorder="1" applyAlignment="1">
      <alignment horizontal="center" vertical="center" wrapText="1"/>
    </xf>
    <xf numFmtId="180" fontId="44" fillId="25" borderId="15" xfId="47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right" vertical="center"/>
    </xf>
    <xf numFmtId="17" fontId="6" fillId="0" borderId="15" xfId="0" applyNumberFormat="1" applyFont="1" applyBorder="1" applyAlignment="1">
      <alignment horizontal="right" vertical="center"/>
    </xf>
    <xf numFmtId="180" fontId="6" fillId="0" borderId="15" xfId="49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8" fillId="0" borderId="15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/>
    </xf>
    <xf numFmtId="180" fontId="8" fillId="0" borderId="15" xfId="49" applyNumberFormat="1" applyFont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6" fillId="0" borderId="0" xfId="49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80" fontId="6" fillId="0" borderId="16" xfId="49" applyNumberFormat="1" applyFont="1" applyBorder="1" applyAlignment="1">
      <alignment vertical="center"/>
    </xf>
    <xf numFmtId="0" fontId="8" fillId="0" borderId="16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180" fontId="8" fillId="0" borderId="16" xfId="49" applyNumberFormat="1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180" fontId="8" fillId="0" borderId="16" xfId="49" applyNumberFormat="1" applyFont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180" fontId="6" fillId="0" borderId="0" xfId="49" applyNumberFormat="1" applyFont="1" applyFill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181" fontId="8" fillId="0" borderId="15" xfId="0" applyNumberFormat="1" applyFont="1" applyBorder="1" applyAlignment="1">
      <alignment horizontal="center" vertical="center"/>
    </xf>
    <xf numFmtId="180" fontId="8" fillId="34" borderId="15" xfId="49" applyNumberFormat="1" applyFont="1" applyFill="1" applyBorder="1" applyAlignment="1">
      <alignment horizontal="right" vertical="center"/>
    </xf>
    <xf numFmtId="180" fontId="6" fillId="0" borderId="15" xfId="49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0" fontId="6" fillId="35" borderId="15" xfId="49" applyNumberFormat="1" applyFont="1" applyFill="1" applyBorder="1" applyAlignment="1">
      <alignment horizontal="right" vertical="center"/>
    </xf>
    <xf numFmtId="180" fontId="8" fillId="35" borderId="15" xfId="49" applyNumberFormat="1" applyFont="1" applyFill="1" applyBorder="1" applyAlignment="1">
      <alignment vertical="center"/>
    </xf>
    <xf numFmtId="180" fontId="8" fillId="35" borderId="16" xfId="49" applyNumberFormat="1" applyFont="1" applyFill="1" applyBorder="1" applyAlignment="1">
      <alignment vertical="center"/>
    </xf>
    <xf numFmtId="0" fontId="8" fillId="35" borderId="16" xfId="0" applyFont="1" applyFill="1" applyBorder="1" applyAlignment="1">
      <alignment horizontal="left" vertical="center"/>
    </xf>
    <xf numFmtId="0" fontId="8" fillId="35" borderId="16" xfId="0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 applyProtection="1">
      <alignment horizontal="center" vertical="center"/>
      <protection locked="0"/>
    </xf>
    <xf numFmtId="180" fontId="8" fillId="35" borderId="16" xfId="49" applyNumberFormat="1" applyFont="1" applyFill="1" applyBorder="1" applyAlignment="1" applyProtection="1">
      <alignment vertical="center"/>
      <protection locked="0"/>
    </xf>
    <xf numFmtId="0" fontId="9" fillId="35" borderId="16" xfId="0" applyFont="1" applyFill="1" applyBorder="1" applyAlignment="1">
      <alignment horizontal="left" vertical="center"/>
    </xf>
    <xf numFmtId="0" fontId="8" fillId="35" borderId="16" xfId="0" applyFont="1" applyFill="1" applyBorder="1" applyAlignment="1">
      <alignment horizontal="left" vertical="center" wrapText="1"/>
    </xf>
    <xf numFmtId="0" fontId="8" fillId="35" borderId="16" xfId="0" applyFont="1" applyFill="1" applyBorder="1" applyAlignment="1">
      <alignment horizontal="center" vertical="center"/>
    </xf>
    <xf numFmtId="180" fontId="8" fillId="35" borderId="16" xfId="49" applyNumberFormat="1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>
      <alignment horizontal="right" vertical="center"/>
    </xf>
    <xf numFmtId="180" fontId="8" fillId="25" borderId="12" xfId="47" applyNumberFormat="1" applyFont="1" applyFill="1" applyBorder="1" applyAlignment="1">
      <alignment vertical="center"/>
    </xf>
    <xf numFmtId="180" fontId="8" fillId="25" borderId="17" xfId="47" applyNumberFormat="1" applyFont="1" applyFill="1" applyBorder="1" applyAlignment="1">
      <alignment vertical="center"/>
    </xf>
    <xf numFmtId="0" fontId="44" fillId="36" borderId="10" xfId="0" applyFont="1" applyFill="1" applyBorder="1" applyAlignment="1">
      <alignment vertical="center"/>
    </xf>
    <xf numFmtId="0" fontId="45" fillId="36" borderId="11" xfId="0" applyFont="1" applyFill="1" applyBorder="1" applyAlignment="1">
      <alignment horizontal="center" vertical="center"/>
    </xf>
    <xf numFmtId="180" fontId="45" fillId="36" borderId="11" xfId="47" applyNumberFormat="1" applyFont="1" applyFill="1" applyBorder="1" applyAlignment="1">
      <alignment vertical="center"/>
    </xf>
    <xf numFmtId="180" fontId="8" fillId="36" borderId="17" xfId="47" applyNumberFormat="1" applyFont="1" applyFill="1" applyBorder="1" applyAlignment="1">
      <alignment vertical="center"/>
    </xf>
    <xf numFmtId="0" fontId="45" fillId="25" borderId="0" xfId="0" applyFont="1" applyFill="1" applyBorder="1" applyAlignment="1">
      <alignment horizontal="left" vertical="center"/>
    </xf>
    <xf numFmtId="180" fontId="8" fillId="25" borderId="0" xfId="47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45" fillId="25" borderId="20" xfId="0" applyFont="1" applyFill="1" applyBorder="1" applyAlignment="1">
      <alignment horizontal="left" vertical="center"/>
    </xf>
    <xf numFmtId="0" fontId="45" fillId="25" borderId="21" xfId="0" applyFont="1" applyFill="1" applyBorder="1" applyAlignment="1">
      <alignment horizontal="left" vertical="center"/>
    </xf>
    <xf numFmtId="0" fontId="45" fillId="25" borderId="22" xfId="0" applyFont="1" applyFill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4" xfId="50"/>
    <cellStyle name="Millares 6" xfId="51"/>
    <cellStyle name="Currency" xfId="52"/>
    <cellStyle name="Currency [0]" xfId="53"/>
    <cellStyle name="Moneda 2" xfId="54"/>
    <cellStyle name="Neutral" xfId="55"/>
    <cellStyle name="Normal 2" xfId="56"/>
    <cellStyle name="Normal 4" xfId="57"/>
    <cellStyle name="Normal 4 2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zoomScale="140" zoomScaleNormal="140" zoomScalePageLayoutView="0" workbookViewId="0" topLeftCell="A40">
      <selection activeCell="G39" sqref="G39"/>
    </sheetView>
  </sheetViews>
  <sheetFormatPr defaultColWidth="11.421875" defaultRowHeight="15"/>
  <cols>
    <col min="1" max="1" width="21.57421875" style="1" customWidth="1"/>
    <col min="2" max="2" width="14.7109375" style="1" customWidth="1"/>
    <col min="3" max="3" width="14.28125" style="1" customWidth="1"/>
    <col min="4" max="4" width="12.57421875" style="1" customWidth="1"/>
    <col min="5" max="5" width="13.140625" style="1" customWidth="1"/>
    <col min="6" max="6" width="16.00390625" style="1" customWidth="1"/>
    <col min="7" max="16384" width="11.421875" style="1" customWidth="1"/>
  </cols>
  <sheetData>
    <row r="1" spans="1:6" ht="15" customHeight="1">
      <c r="A1" s="15" t="s">
        <v>1</v>
      </c>
      <c r="B1" s="72" t="s">
        <v>2</v>
      </c>
      <c r="C1" s="17"/>
      <c r="D1" s="83" t="s">
        <v>86</v>
      </c>
      <c r="E1" s="84"/>
      <c r="F1" s="72">
        <v>35</v>
      </c>
    </row>
    <row r="2" spans="1:6" ht="15" customHeight="1">
      <c r="A2" s="81" t="s">
        <v>85</v>
      </c>
      <c r="B2" s="82"/>
      <c r="C2" s="17"/>
      <c r="D2" s="85" t="s">
        <v>3</v>
      </c>
      <c r="E2" s="85"/>
      <c r="F2" s="20" t="s">
        <v>87</v>
      </c>
    </row>
    <row r="3" spans="1:6" ht="15" customHeight="1">
      <c r="A3" s="18" t="s">
        <v>4</v>
      </c>
      <c r="B3" s="16" t="s">
        <v>5</v>
      </c>
      <c r="C3" s="17"/>
      <c r="D3" s="85" t="s">
        <v>88</v>
      </c>
      <c r="E3" s="85"/>
      <c r="F3" s="21">
        <v>12000</v>
      </c>
    </row>
    <row r="4" spans="1:6" ht="15" customHeight="1">
      <c r="A4" s="18" t="s">
        <v>6</v>
      </c>
      <c r="B4" s="16" t="s">
        <v>7</v>
      </c>
      <c r="C4" s="17"/>
      <c r="D4" s="85" t="s">
        <v>8</v>
      </c>
      <c r="E4" s="85"/>
      <c r="F4" s="61">
        <f>1400*F3</f>
        <v>16800000</v>
      </c>
    </row>
    <row r="5" spans="1:6" ht="15" customHeight="1">
      <c r="A5" s="18" t="s">
        <v>9</v>
      </c>
      <c r="B5" s="19" t="s">
        <v>10</v>
      </c>
      <c r="C5" s="17"/>
      <c r="D5" s="85" t="s">
        <v>11</v>
      </c>
      <c r="E5" s="85"/>
      <c r="F5" s="16" t="s">
        <v>12</v>
      </c>
    </row>
    <row r="6" spans="1:6" ht="36">
      <c r="A6" s="18" t="s">
        <v>13</v>
      </c>
      <c r="B6" s="22" t="s">
        <v>14</v>
      </c>
      <c r="C6" s="17"/>
      <c r="D6" s="85" t="s">
        <v>15</v>
      </c>
      <c r="E6" s="85"/>
      <c r="F6" s="20" t="s">
        <v>84</v>
      </c>
    </row>
    <row r="7" spans="1:6" ht="15" customHeight="1">
      <c r="A7" s="18" t="s">
        <v>16</v>
      </c>
      <c r="B7" s="20">
        <v>45036</v>
      </c>
      <c r="C7" s="17"/>
      <c r="D7" s="89" t="s">
        <v>17</v>
      </c>
      <c r="E7" s="89"/>
      <c r="F7" s="23" t="s">
        <v>89</v>
      </c>
    </row>
    <row r="8" spans="1:6" ht="15" customHeight="1">
      <c r="A8" s="24"/>
      <c r="B8" s="25"/>
      <c r="C8" s="26"/>
      <c r="D8" s="24"/>
      <c r="E8" s="24"/>
      <c r="F8" s="24"/>
    </row>
    <row r="9" spans="1:6" ht="15" customHeight="1">
      <c r="A9" s="90" t="s">
        <v>18</v>
      </c>
      <c r="B9" s="90"/>
      <c r="C9" s="90"/>
      <c r="D9" s="90"/>
      <c r="E9" s="90"/>
      <c r="F9" s="90"/>
    </row>
    <row r="10" spans="1:6" ht="15" customHeight="1">
      <c r="A10" s="17"/>
      <c r="B10" s="27"/>
      <c r="C10" s="27"/>
      <c r="D10" s="28"/>
      <c r="E10" s="29"/>
      <c r="F10" s="17"/>
    </row>
    <row r="11" spans="1:6" ht="15" customHeight="1">
      <c r="A11" s="12" t="s">
        <v>19</v>
      </c>
      <c r="B11" s="8"/>
      <c r="C11" s="8"/>
      <c r="D11" s="8"/>
      <c r="E11" s="9"/>
      <c r="F11" s="9"/>
    </row>
    <row r="12" spans="1:6" s="2" customFormat="1" ht="24">
      <c r="A12" s="13" t="s">
        <v>20</v>
      </c>
      <c r="B12" s="13" t="s">
        <v>21</v>
      </c>
      <c r="C12" s="13" t="s">
        <v>22</v>
      </c>
      <c r="D12" s="13" t="s">
        <v>23</v>
      </c>
      <c r="E12" s="14" t="s">
        <v>24</v>
      </c>
      <c r="F12" s="14" t="s">
        <v>25</v>
      </c>
    </row>
    <row r="13" spans="1:6" ht="15" customHeight="1">
      <c r="A13" s="30" t="s">
        <v>26</v>
      </c>
      <c r="B13" s="31" t="s">
        <v>27</v>
      </c>
      <c r="C13" s="32">
        <v>0.2</v>
      </c>
      <c r="D13" s="33" t="s">
        <v>28</v>
      </c>
      <c r="E13" s="34">
        <v>35000</v>
      </c>
      <c r="F13" s="62">
        <f aca="true" t="shared" si="0" ref="F13:F18">E13*C13</f>
        <v>7000</v>
      </c>
    </row>
    <row r="14" spans="1:6" ht="15" customHeight="1">
      <c r="A14" s="30" t="s">
        <v>29</v>
      </c>
      <c r="B14" s="31" t="s">
        <v>27</v>
      </c>
      <c r="C14" s="32">
        <v>8</v>
      </c>
      <c r="D14" s="33" t="s">
        <v>28</v>
      </c>
      <c r="E14" s="34">
        <v>35000</v>
      </c>
      <c r="F14" s="62">
        <f t="shared" si="0"/>
        <v>280000</v>
      </c>
    </row>
    <row r="15" spans="1:6" ht="15" customHeight="1">
      <c r="A15" s="30" t="s">
        <v>30</v>
      </c>
      <c r="B15" s="31" t="s">
        <v>27</v>
      </c>
      <c r="C15" s="32">
        <v>2</v>
      </c>
      <c r="D15" s="33" t="s">
        <v>28</v>
      </c>
      <c r="E15" s="34">
        <v>35000</v>
      </c>
      <c r="F15" s="62">
        <f t="shared" si="0"/>
        <v>70000</v>
      </c>
    </row>
    <row r="16" spans="1:6" ht="15" customHeight="1">
      <c r="A16" s="30" t="s">
        <v>31</v>
      </c>
      <c r="B16" s="31" t="s">
        <v>27</v>
      </c>
      <c r="C16" s="32">
        <v>3</v>
      </c>
      <c r="D16" s="33" t="s">
        <v>32</v>
      </c>
      <c r="E16" s="34">
        <v>35000</v>
      </c>
      <c r="F16" s="62">
        <f t="shared" si="0"/>
        <v>105000</v>
      </c>
    </row>
    <row r="17" spans="1:6" ht="15" customHeight="1">
      <c r="A17" s="30" t="s">
        <v>33</v>
      </c>
      <c r="B17" s="31" t="s">
        <v>27</v>
      </c>
      <c r="C17" s="32">
        <v>6</v>
      </c>
      <c r="D17" s="33" t="s">
        <v>34</v>
      </c>
      <c r="E17" s="34">
        <v>35000</v>
      </c>
      <c r="F17" s="62">
        <f t="shared" si="0"/>
        <v>210000</v>
      </c>
    </row>
    <row r="18" spans="1:6" ht="15" customHeight="1">
      <c r="A18" s="30" t="s">
        <v>35</v>
      </c>
      <c r="B18" s="31" t="s">
        <v>27</v>
      </c>
      <c r="C18" s="35">
        <v>58</v>
      </c>
      <c r="D18" s="36" t="s">
        <v>36</v>
      </c>
      <c r="E18" s="34">
        <v>35000</v>
      </c>
      <c r="F18" s="62">
        <f t="shared" si="0"/>
        <v>2030000</v>
      </c>
    </row>
    <row r="19" spans="1:6" ht="15" customHeight="1">
      <c r="A19" s="86" t="s">
        <v>37</v>
      </c>
      <c r="B19" s="87"/>
      <c r="C19" s="87"/>
      <c r="D19" s="87"/>
      <c r="E19" s="88"/>
      <c r="F19" s="73">
        <f>SUM(F13:F18)</f>
        <v>2702000</v>
      </c>
    </row>
    <row r="20" spans="1:6" ht="15" customHeight="1">
      <c r="A20" s="26"/>
      <c r="B20" s="37"/>
      <c r="C20" s="37"/>
      <c r="D20" s="37"/>
      <c r="E20" s="38"/>
      <c r="F20" s="38"/>
    </row>
    <row r="21" spans="1:6" ht="15" customHeight="1">
      <c r="A21" s="7" t="s">
        <v>38</v>
      </c>
      <c r="B21" s="8"/>
      <c r="C21" s="8"/>
      <c r="D21" s="8"/>
      <c r="E21" s="9"/>
      <c r="F21" s="9"/>
    </row>
    <row r="22" spans="1:6" s="2" customFormat="1" ht="24">
      <c r="A22" s="10" t="s">
        <v>20</v>
      </c>
      <c r="B22" s="10" t="s">
        <v>21</v>
      </c>
      <c r="C22" s="10" t="s">
        <v>22</v>
      </c>
      <c r="D22" s="10" t="s">
        <v>23</v>
      </c>
      <c r="E22" s="11" t="s">
        <v>24</v>
      </c>
      <c r="F22" s="11" t="s">
        <v>25</v>
      </c>
    </row>
    <row r="23" spans="1:6" ht="15" customHeight="1">
      <c r="A23" s="39"/>
      <c r="B23" s="40" t="s">
        <v>0</v>
      </c>
      <c r="C23" s="40"/>
      <c r="D23" s="40"/>
      <c r="E23" s="41"/>
      <c r="F23" s="41"/>
    </row>
    <row r="24" spans="1:6" ht="15" customHeight="1">
      <c r="A24" s="86" t="s">
        <v>39</v>
      </c>
      <c r="B24" s="87"/>
      <c r="C24" s="87"/>
      <c r="D24" s="87"/>
      <c r="E24" s="88"/>
      <c r="F24" s="6"/>
    </row>
    <row r="25" spans="1:6" ht="15" customHeight="1">
      <c r="A25" s="26"/>
      <c r="B25" s="37"/>
      <c r="C25" s="37"/>
      <c r="D25" s="37"/>
      <c r="E25" s="38"/>
      <c r="F25" s="38"/>
    </row>
    <row r="26" spans="1:6" ht="15" customHeight="1">
      <c r="A26" s="7" t="s">
        <v>40</v>
      </c>
      <c r="B26" s="8"/>
      <c r="C26" s="8"/>
      <c r="D26" s="8"/>
      <c r="E26" s="9"/>
      <c r="F26" s="9"/>
    </row>
    <row r="27" spans="1:6" s="2" customFormat="1" ht="24">
      <c r="A27" s="10" t="s">
        <v>20</v>
      </c>
      <c r="B27" s="10" t="s">
        <v>21</v>
      </c>
      <c r="C27" s="10" t="s">
        <v>90</v>
      </c>
      <c r="D27" s="10" t="s">
        <v>23</v>
      </c>
      <c r="E27" s="11" t="s">
        <v>24</v>
      </c>
      <c r="F27" s="11" t="s">
        <v>25</v>
      </c>
    </row>
    <row r="28" spans="1:6" ht="15" customHeight="1">
      <c r="A28" s="42" t="s">
        <v>41</v>
      </c>
      <c r="B28" s="43" t="s">
        <v>42</v>
      </c>
      <c r="C28" s="44">
        <v>0.5</v>
      </c>
      <c r="D28" s="45" t="s">
        <v>43</v>
      </c>
      <c r="E28" s="46">
        <v>360000</v>
      </c>
      <c r="F28" s="63">
        <f>E28*C28*1.19</f>
        <v>214200</v>
      </c>
    </row>
    <row r="29" spans="1:6" ht="15" customHeight="1">
      <c r="A29" s="42" t="s">
        <v>44</v>
      </c>
      <c r="B29" s="43" t="s">
        <v>42</v>
      </c>
      <c r="C29" s="44">
        <v>0.5</v>
      </c>
      <c r="D29" s="45" t="s">
        <v>45</v>
      </c>
      <c r="E29" s="46">
        <v>300000</v>
      </c>
      <c r="F29" s="63">
        <f>E29*C29*1.19</f>
        <v>178500</v>
      </c>
    </row>
    <row r="30" spans="1:6" ht="15" customHeight="1">
      <c r="A30" s="86" t="s">
        <v>46</v>
      </c>
      <c r="B30" s="87"/>
      <c r="C30" s="87"/>
      <c r="D30" s="87"/>
      <c r="E30" s="88"/>
      <c r="F30" s="73">
        <f>SUM(F28:F29)</f>
        <v>392700</v>
      </c>
    </row>
    <row r="31" spans="1:6" ht="15" customHeight="1">
      <c r="A31" s="79"/>
      <c r="B31" s="79"/>
      <c r="C31" s="79"/>
      <c r="D31" s="79"/>
      <c r="E31" s="79"/>
      <c r="F31" s="80"/>
    </row>
    <row r="32" spans="1:6" ht="15" customHeight="1">
      <c r="A32" s="79"/>
      <c r="B32" s="79"/>
      <c r="C32" s="79"/>
      <c r="D32" s="79"/>
      <c r="E32" s="79"/>
      <c r="F32" s="80"/>
    </row>
    <row r="33" spans="1:6" ht="15" customHeight="1">
      <c r="A33" s="79"/>
      <c r="B33" s="79"/>
      <c r="C33" s="79"/>
      <c r="D33" s="79"/>
      <c r="E33" s="79"/>
      <c r="F33" s="80"/>
    </row>
    <row r="34" spans="1:6" ht="15" customHeight="1">
      <c r="A34" s="26"/>
      <c r="B34" s="37"/>
      <c r="C34" s="37"/>
      <c r="D34" s="37"/>
      <c r="E34" s="38"/>
      <c r="F34" s="38"/>
    </row>
    <row r="35" spans="1:6" ht="15" customHeight="1">
      <c r="A35" s="7" t="s">
        <v>47</v>
      </c>
      <c r="B35" s="8"/>
      <c r="C35" s="8"/>
      <c r="D35" s="8"/>
      <c r="E35" s="9"/>
      <c r="F35" s="9"/>
    </row>
    <row r="36" spans="1:6" s="2" customFormat="1" ht="24">
      <c r="A36" s="10" t="s">
        <v>48</v>
      </c>
      <c r="B36" s="10" t="s">
        <v>49</v>
      </c>
      <c r="C36" s="10" t="s">
        <v>50</v>
      </c>
      <c r="D36" s="10" t="s">
        <v>23</v>
      </c>
      <c r="E36" s="11" t="s">
        <v>24</v>
      </c>
      <c r="F36" s="11" t="s">
        <v>25</v>
      </c>
    </row>
    <row r="37" spans="1:6" ht="15" customHeight="1">
      <c r="A37" s="47" t="s">
        <v>91</v>
      </c>
      <c r="B37" s="48" t="s">
        <v>51</v>
      </c>
      <c r="C37" s="70">
        <v>4000</v>
      </c>
      <c r="D37" s="65" t="s">
        <v>28</v>
      </c>
      <c r="E37" s="63">
        <v>680</v>
      </c>
      <c r="F37" s="63">
        <f aca="true" t="shared" si="1" ref="F37:F48">E37*C37</f>
        <v>2720000</v>
      </c>
    </row>
    <row r="38" spans="1:6" ht="15" customHeight="1">
      <c r="A38" s="47" t="s">
        <v>52</v>
      </c>
      <c r="B38" s="48"/>
      <c r="C38" s="70"/>
      <c r="D38" s="70"/>
      <c r="E38" s="63"/>
      <c r="F38" s="63"/>
    </row>
    <row r="39" spans="1:6" ht="15" customHeight="1">
      <c r="A39" s="50" t="s">
        <v>83</v>
      </c>
      <c r="B39" s="49" t="s">
        <v>51</v>
      </c>
      <c r="C39" s="51">
        <v>500</v>
      </c>
      <c r="D39" s="49" t="s">
        <v>28</v>
      </c>
      <c r="E39" s="52">
        <v>800</v>
      </c>
      <c r="F39" s="63">
        <f t="shared" si="1"/>
        <v>400000</v>
      </c>
    </row>
    <row r="40" spans="1:6" ht="15" customHeight="1">
      <c r="A40" s="50" t="s">
        <v>53</v>
      </c>
      <c r="B40" s="49" t="s">
        <v>51</v>
      </c>
      <c r="C40" s="51">
        <v>652</v>
      </c>
      <c r="D40" s="49" t="s">
        <v>28</v>
      </c>
      <c r="E40" s="52">
        <v>970</v>
      </c>
      <c r="F40" s="63">
        <f t="shared" si="1"/>
        <v>632440</v>
      </c>
    </row>
    <row r="41" spans="1:6" ht="15" customHeight="1">
      <c r="A41" s="50" t="s">
        <v>54</v>
      </c>
      <c r="B41" s="49" t="s">
        <v>51</v>
      </c>
      <c r="C41" s="51">
        <v>250</v>
      </c>
      <c r="D41" s="49" t="s">
        <v>28</v>
      </c>
      <c r="E41" s="52">
        <v>940</v>
      </c>
      <c r="F41" s="63">
        <f t="shared" si="1"/>
        <v>235000</v>
      </c>
    </row>
    <row r="42" spans="1:6" ht="15" customHeight="1">
      <c r="A42" s="47" t="s">
        <v>55</v>
      </c>
      <c r="B42" s="49"/>
      <c r="C42" s="51"/>
      <c r="D42" s="49"/>
      <c r="E42" s="52"/>
      <c r="F42" s="63"/>
    </row>
    <row r="43" spans="1:6" ht="15" customHeight="1">
      <c r="A43" s="64" t="s">
        <v>79</v>
      </c>
      <c r="B43" s="65" t="s">
        <v>56</v>
      </c>
      <c r="C43" s="66">
        <v>2</v>
      </c>
      <c r="D43" s="65" t="s">
        <v>28</v>
      </c>
      <c r="E43" s="67">
        <v>16000</v>
      </c>
      <c r="F43" s="63">
        <f t="shared" si="1"/>
        <v>32000</v>
      </c>
    </row>
    <row r="44" spans="1:6" ht="15" customHeight="1">
      <c r="A44" s="68" t="s">
        <v>57</v>
      </c>
      <c r="B44" s="65"/>
      <c r="C44" s="66"/>
      <c r="D44" s="65"/>
      <c r="E44" s="67"/>
      <c r="F44" s="63"/>
    </row>
    <row r="45" spans="1:6" ht="15" customHeight="1">
      <c r="A45" s="69" t="s">
        <v>76</v>
      </c>
      <c r="B45" s="70" t="s">
        <v>56</v>
      </c>
      <c r="C45" s="70">
        <v>4</v>
      </c>
      <c r="D45" s="65" t="s">
        <v>28</v>
      </c>
      <c r="E45" s="71">
        <v>15000</v>
      </c>
      <c r="F45" s="63">
        <f t="shared" si="1"/>
        <v>60000</v>
      </c>
    </row>
    <row r="46" spans="1:6" ht="15" customHeight="1">
      <c r="A46" s="69" t="s">
        <v>58</v>
      </c>
      <c r="B46" s="70" t="s">
        <v>51</v>
      </c>
      <c r="C46" s="70">
        <v>4</v>
      </c>
      <c r="D46" s="65" t="s">
        <v>80</v>
      </c>
      <c r="E46" s="63">
        <v>25000</v>
      </c>
      <c r="F46" s="63">
        <f t="shared" si="1"/>
        <v>100000</v>
      </c>
    </row>
    <row r="47" spans="1:6" ht="15" customHeight="1">
      <c r="A47" s="69" t="s">
        <v>77</v>
      </c>
      <c r="B47" s="70" t="s">
        <v>56</v>
      </c>
      <c r="C47" s="70">
        <v>1</v>
      </c>
      <c r="D47" s="65" t="s">
        <v>81</v>
      </c>
      <c r="E47" s="63">
        <v>150000</v>
      </c>
      <c r="F47" s="63">
        <f t="shared" si="1"/>
        <v>150000</v>
      </c>
    </row>
    <row r="48" spans="1:6" ht="15" customHeight="1">
      <c r="A48" s="69" t="s">
        <v>78</v>
      </c>
      <c r="B48" s="70" t="s">
        <v>51</v>
      </c>
      <c r="C48" s="70">
        <v>1</v>
      </c>
      <c r="D48" s="65" t="s">
        <v>82</v>
      </c>
      <c r="E48" s="63">
        <v>152000</v>
      </c>
      <c r="F48" s="63">
        <f t="shared" si="1"/>
        <v>152000</v>
      </c>
    </row>
    <row r="49" spans="1:6" ht="15" customHeight="1">
      <c r="A49" s="86" t="s">
        <v>59</v>
      </c>
      <c r="B49" s="87"/>
      <c r="C49" s="87"/>
      <c r="D49" s="87"/>
      <c r="E49" s="88"/>
      <c r="F49" s="73">
        <f>SUM(F37:F48)</f>
        <v>4481440</v>
      </c>
    </row>
    <row r="50" spans="1:6" ht="15" customHeight="1">
      <c r="A50" s="53"/>
      <c r="B50" s="37"/>
      <c r="C50" s="37"/>
      <c r="D50" s="37"/>
      <c r="E50" s="38"/>
      <c r="F50" s="54"/>
    </row>
    <row r="51" spans="1:6" ht="15" customHeight="1">
      <c r="A51" s="12" t="s">
        <v>60</v>
      </c>
      <c r="B51" s="8"/>
      <c r="C51" s="8"/>
      <c r="D51" s="8"/>
      <c r="E51" s="9"/>
      <c r="F51" s="9"/>
    </row>
    <row r="52" spans="1:6" s="2" customFormat="1" ht="24">
      <c r="A52" s="13" t="s">
        <v>61</v>
      </c>
      <c r="B52" s="13" t="s">
        <v>49</v>
      </c>
      <c r="C52" s="13" t="s">
        <v>50</v>
      </c>
      <c r="D52" s="13" t="s">
        <v>23</v>
      </c>
      <c r="E52" s="14" t="s">
        <v>24</v>
      </c>
      <c r="F52" s="14" t="s">
        <v>25</v>
      </c>
    </row>
    <row r="53" spans="1:6" ht="15" customHeight="1">
      <c r="A53" s="55"/>
      <c r="B53" s="36"/>
      <c r="C53" s="56"/>
      <c r="D53" s="36"/>
      <c r="E53" s="57"/>
      <c r="F53" s="58"/>
    </row>
    <row r="54" spans="1:6" ht="15" customHeight="1">
      <c r="A54" s="86" t="s">
        <v>62</v>
      </c>
      <c r="B54" s="87"/>
      <c r="C54" s="87"/>
      <c r="D54" s="87"/>
      <c r="E54" s="88"/>
      <c r="F54" s="6"/>
    </row>
    <row r="55" spans="1:6" ht="15" customHeight="1">
      <c r="A55" s="29"/>
      <c r="B55" s="37"/>
      <c r="C55" s="37"/>
      <c r="D55" s="37"/>
      <c r="E55" s="38"/>
      <c r="F55" s="54"/>
    </row>
    <row r="56" spans="1:6" ht="15" customHeight="1">
      <c r="A56" s="75" t="s">
        <v>63</v>
      </c>
      <c r="B56" s="76"/>
      <c r="C56" s="76"/>
      <c r="D56" s="76"/>
      <c r="E56" s="77"/>
      <c r="F56" s="78">
        <f>+F19+F24+F30+F49+F54</f>
        <v>7576140</v>
      </c>
    </row>
    <row r="57" spans="1:6" ht="15" customHeight="1">
      <c r="A57" s="3" t="s">
        <v>64</v>
      </c>
      <c r="B57" s="4"/>
      <c r="C57" s="4"/>
      <c r="D57" s="4"/>
      <c r="E57" s="5"/>
      <c r="F57" s="74">
        <f>F56*0.05</f>
        <v>378807</v>
      </c>
    </row>
    <row r="58" spans="1:6" ht="15" customHeight="1">
      <c r="A58" s="75" t="s">
        <v>65</v>
      </c>
      <c r="B58" s="76"/>
      <c r="C58" s="76"/>
      <c r="D58" s="76"/>
      <c r="E58" s="77"/>
      <c r="F58" s="78">
        <f>+F56+F57</f>
        <v>7954947</v>
      </c>
    </row>
    <row r="59" spans="1:6" ht="15" customHeight="1">
      <c r="A59" s="3" t="s">
        <v>66</v>
      </c>
      <c r="B59" s="4"/>
      <c r="C59" s="4"/>
      <c r="D59" s="4"/>
      <c r="E59" s="5"/>
      <c r="F59" s="74">
        <f>F4</f>
        <v>16800000</v>
      </c>
    </row>
    <row r="60" spans="1:6" ht="15" customHeight="1">
      <c r="A60" s="75" t="s">
        <v>67</v>
      </c>
      <c r="B60" s="76"/>
      <c r="C60" s="76"/>
      <c r="D60" s="76"/>
      <c r="E60" s="77"/>
      <c r="F60" s="78">
        <f>F59-F58</f>
        <v>8845053</v>
      </c>
    </row>
    <row r="61" spans="1:6" ht="15" customHeight="1">
      <c r="A61" s="59" t="s">
        <v>68</v>
      </c>
      <c r="B61" s="17"/>
      <c r="C61" s="17"/>
      <c r="D61" s="17"/>
      <c r="E61" s="17"/>
      <c r="F61" s="17"/>
    </row>
    <row r="62" spans="1:6" ht="12">
      <c r="A62" s="59"/>
      <c r="B62" s="17"/>
      <c r="C62" s="17"/>
      <c r="D62" s="17"/>
      <c r="E62" s="17"/>
      <c r="F62" s="17"/>
    </row>
    <row r="63" spans="1:6" ht="12">
      <c r="A63" s="60" t="s">
        <v>69</v>
      </c>
      <c r="B63" s="17"/>
      <c r="C63" s="17"/>
      <c r="D63" s="17"/>
      <c r="E63" s="17"/>
      <c r="F63" s="17"/>
    </row>
    <row r="64" spans="1:6" ht="12">
      <c r="A64" s="59" t="s">
        <v>70</v>
      </c>
      <c r="B64" s="17"/>
      <c r="C64" s="17"/>
      <c r="D64" s="17"/>
      <c r="E64" s="17"/>
      <c r="F64" s="17"/>
    </row>
    <row r="65" spans="1:6" ht="12">
      <c r="A65" s="59" t="s">
        <v>71</v>
      </c>
      <c r="B65" s="17"/>
      <c r="C65" s="17"/>
      <c r="D65" s="17"/>
      <c r="E65" s="17"/>
      <c r="F65" s="17"/>
    </row>
    <row r="66" spans="1:6" ht="12">
      <c r="A66" s="59" t="s">
        <v>72</v>
      </c>
      <c r="B66" s="17"/>
      <c r="C66" s="17"/>
      <c r="D66" s="17"/>
      <c r="E66" s="17"/>
      <c r="F66" s="17"/>
    </row>
    <row r="67" spans="1:6" ht="12">
      <c r="A67" s="59" t="s">
        <v>73</v>
      </c>
      <c r="B67" s="17"/>
      <c r="C67" s="17"/>
      <c r="D67" s="17"/>
      <c r="E67" s="17"/>
      <c r="F67" s="17"/>
    </row>
    <row r="68" spans="1:6" ht="12">
      <c r="A68" s="59" t="s">
        <v>74</v>
      </c>
      <c r="B68" s="17"/>
      <c r="C68" s="17"/>
      <c r="D68" s="17"/>
      <c r="E68" s="17"/>
      <c r="F68" s="17"/>
    </row>
    <row r="69" spans="1:6" ht="12">
      <c r="A69" s="59" t="s">
        <v>75</v>
      </c>
      <c r="B69" s="17"/>
      <c r="C69" s="17"/>
      <c r="D69" s="17"/>
      <c r="E69" s="17"/>
      <c r="F69" s="17"/>
    </row>
  </sheetData>
  <sheetProtection/>
  <mergeCells count="14">
    <mergeCell ref="D6:E6"/>
    <mergeCell ref="A54:E54"/>
    <mergeCell ref="A49:E49"/>
    <mergeCell ref="A30:E30"/>
    <mergeCell ref="A24:E24"/>
    <mergeCell ref="A19:E19"/>
    <mergeCell ref="D7:E7"/>
    <mergeCell ref="A9:F9"/>
    <mergeCell ref="A2:B2"/>
    <mergeCell ref="D1:E1"/>
    <mergeCell ref="D2:E2"/>
    <mergeCell ref="D3:E3"/>
    <mergeCell ref="D4:E4"/>
    <mergeCell ref="D5:E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4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2023-04-20T22:52:17Z</dcterms:modified>
  <cp:category/>
  <cp:version/>
  <cp:contentType/>
  <cp:contentStatus/>
</cp:coreProperties>
</file>