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475"/>
  </bookViews>
  <sheets>
    <sheet name="PAPA GUARDA" sheetId="4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4" l="1"/>
  <c r="F37" i="4"/>
  <c r="D37" i="4"/>
  <c r="L36" i="4"/>
  <c r="K36" i="4"/>
  <c r="G4" i="4"/>
  <c r="G33" i="4"/>
  <c r="G35" i="4"/>
  <c r="G36" i="4"/>
  <c r="G39" i="4"/>
  <c r="G40" i="4"/>
  <c r="G41" i="4"/>
  <c r="G38" i="4"/>
  <c r="G5" i="4"/>
  <c r="G14" i="4"/>
  <c r="G15" i="4"/>
  <c r="G16" i="4"/>
  <c r="G17" i="4"/>
  <c r="G18" i="4"/>
  <c r="G27" i="4"/>
  <c r="G28" i="4"/>
  <c r="G29" i="4"/>
  <c r="G48" i="4"/>
  <c r="G34" i="4"/>
  <c r="G51" i="4"/>
  <c r="G49" i="4"/>
  <c r="G50" i="4"/>
  <c r="G52" i="4"/>
</calcChain>
</file>

<file path=xl/sharedStrings.xml><?xml version="1.0" encoding="utf-8"?>
<sst xmlns="http://schemas.openxmlformats.org/spreadsheetml/2006/main" count="117" uniqueCount="83">
  <si>
    <t>RUBRO O CULTIVO</t>
  </si>
  <si>
    <t>PAPA DE GUARDA</t>
  </si>
  <si>
    <t>FECHA ESTIMADA  PRECIO VENTA</t>
  </si>
  <si>
    <t>NIVEL TECNOLÓGICO</t>
  </si>
  <si>
    <t>MEDIA</t>
  </si>
  <si>
    <t>REGIÓN</t>
  </si>
  <si>
    <t>LOS LAGOS</t>
  </si>
  <si>
    <t>INGRESO ESPERADO, CON IVA ($)</t>
  </si>
  <si>
    <t>ÁREA</t>
  </si>
  <si>
    <t>ANCUD</t>
  </si>
  <si>
    <t>DESTINO PRODUCCIÓN</t>
  </si>
  <si>
    <t>MERCADO LOCAL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</si>
  <si>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</si>
  <si>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</si>
  <si>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</si>
  <si>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</si>
  <si>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</si>
  <si>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</si>
  <si>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</si>
  <si>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</si>
  <si>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</si>
  <si>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</si>
  <si>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</si>
  <si>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</si>
  <si>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</si>
  <si>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Sep-Oct</t>
  </si>
  <si>
    <t>Siembra y abonadura</t>
  </si>
  <si>
    <t>Aporca, limpias, fertilizaciones</t>
  </si>
  <si>
    <t>Diciembre</t>
  </si>
  <si>
    <t>Cosecha y recolección</t>
  </si>
  <si>
    <t>Mar-Abr</t>
  </si>
  <si>
    <t>Subtotal Jornadas Hombre</t>
  </si>
  <si>
    <t>JORNADAS ANIMAL</t>
  </si>
  <si>
    <t>Subtotal Jornadas Animal</t>
  </si>
  <si>
    <t>MAQUINARIA</t>
  </si>
  <si>
    <t>Aradura</t>
  </si>
  <si>
    <t>Agosto</t>
  </si>
  <si>
    <t>Rastraje</t>
  </si>
  <si>
    <t>Ago-Sep</t>
  </si>
  <si>
    <t>Subtotal Costo Maquinaria</t>
  </si>
  <si>
    <t>INSUMOS</t>
  </si>
  <si>
    <t>Insumos</t>
  </si>
  <si>
    <t>Unidad (Kg/l/u)</t>
  </si>
  <si>
    <t>Cantidad (Kg/l/u)</t>
  </si>
  <si>
    <t>SEMILLAS</t>
  </si>
  <si>
    <t>Kg</t>
  </si>
  <si>
    <t>FERTILIZANTES</t>
  </si>
  <si>
    <t>l</t>
  </si>
  <si>
    <t>FUNGICIDAS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</si>
  <si>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</si>
  <si>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</si>
  <si>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</si>
  <si>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</si>
  <si>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</si>
  <si>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</si>
  <si>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</si>
  <si>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</si>
  <si>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</si>
  <si>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Fuente: INDAP</t>
  </si>
  <si>
    <t>Notas:</t>
  </si>
  <si>
    <t>1. Precios de insumos y productos se expresan con IVA.</t>
  </si>
  <si>
    <t>2.  Precio de Insumos corresponde a  precios  colocados en el predio</t>
  </si>
  <si>
    <t xml:space="preserve">3. Precio esperado por ventas corresponde a precio colocado en el domicilio del comprador, inc. Ingreso a Feria </t>
  </si>
  <si>
    <t>4. Los insumos aplicados (tipo y dosis) están referidos al  Área en particular</t>
  </si>
  <si>
    <t>5. El costo de la maquinaria incluye costo del operador, combustible y  arriendo de la maquinaria propiamente tal</t>
  </si>
  <si>
    <t>6. El  costo de la mano de obra incluye impuestos e  imposiciones</t>
  </si>
  <si>
    <t>VARIEDAD</t>
  </si>
  <si>
    <t>HELADAS-TIZÓN TARDÍO</t>
  </si>
  <si>
    <t>HM</t>
  </si>
  <si>
    <t>N° Horas</t>
  </si>
  <si>
    <t>Cantidad (Kg/ha)</t>
  </si>
  <si>
    <t>RENDIMIENTO (ton/ha)</t>
  </si>
  <si>
    <t>PRECIO ESPERADO ($/ton)</t>
  </si>
  <si>
    <t>NATIVAS</t>
  </si>
  <si>
    <t xml:space="preserve">Desinfección </t>
  </si>
  <si>
    <t>Cama Animal</t>
  </si>
  <si>
    <t>Roca Fosforica</t>
  </si>
  <si>
    <t>30% p2o5</t>
  </si>
  <si>
    <t>60-70 kg/ha</t>
  </si>
  <si>
    <t>Algas Marinas (biopreparado)</t>
  </si>
  <si>
    <t>Caldo Bordeles</t>
  </si>
  <si>
    <t>Caldo Sulfocalcico</t>
  </si>
  <si>
    <t>7. Se Anexa información de plan de Manejo para papa que incluye rotaciones y preparación de caldo bordeles, facilitado por el CET de Chonchi.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</si>
</sst>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#,##0.0"/>
    <numFmt numFmtId="168" formatCode="0.0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7"/>
      <color indexed="8"/>
      <name val="Calibra"/>
    </font>
    <font>
      <b/>
      <sz val="7"/>
      <color indexed="9"/>
      <name val="Calibri"/>
    </font>
    <font>
      <sz val="7"/>
      <name val="Calibri"/>
    </font>
    <font>
      <b/>
      <i/>
      <sz val="7"/>
      <color indexed="9"/>
      <name val="Calibri"/>
    </font>
    <font>
      <b/>
      <i/>
      <sz val="7"/>
      <color indexed="8"/>
      <name val="Calibri"/>
    </font>
    <font>
      <sz val="7"/>
      <color indexed="9"/>
      <name val="Calibri"/>
    </font>
    <font>
      <b/>
      <sz val="7"/>
      <name val="Calibri"/>
    </font>
    <font>
      <b/>
      <u/>
      <sz val="7"/>
      <name val="Calibri"/>
    </font>
    <font>
      <b/>
      <sz val="7"/>
      <color theme="0"/>
      <name val="Calibri"/>
    </font>
    <font>
      <sz val="7"/>
      <color theme="0"/>
      <name val="Calibri"/>
    </font>
    <font>
      <sz val="7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6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right" vertical="center"/>
    </xf>
    <xf numFmtId="17" fontId="1" fillId="0" borderId="5" xfId="0" applyNumberFormat="1" applyFont="1" applyBorder="1" applyAlignment="1">
      <alignment horizontal="right" vertical="center"/>
    </xf>
    <xf numFmtId="166" fontId="1" fillId="0" borderId="5" xfId="1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 wrapText="1"/>
    </xf>
    <xf numFmtId="166" fontId="7" fillId="5" borderId="5" xfId="1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</xf>
    <xf numFmtId="166" fontId="8" fillId="0" borderId="5" xfId="1" applyNumberFormat="1" applyFont="1" applyBorder="1" applyAlignment="1" applyProtection="1">
      <alignment vertical="center"/>
    </xf>
    <xf numFmtId="166" fontId="8" fillId="0" borderId="5" xfId="1" applyNumberFormat="1" applyFont="1" applyBorder="1" applyAlignment="1">
      <alignment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center" vertical="center"/>
    </xf>
    <xf numFmtId="166" fontId="11" fillId="5" borderId="5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166" fontId="7" fillId="5" borderId="5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6" fontId="1" fillId="0" borderId="5" xfId="1" applyNumberFormat="1" applyFont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66" fontId="8" fillId="0" borderId="5" xfId="1" applyNumberFormat="1" applyFont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locked="0"/>
    </xf>
    <xf numFmtId="166" fontId="8" fillId="2" borderId="5" xfId="1" applyNumberFormat="1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167" fontId="8" fillId="0" borderId="5" xfId="0" applyNumberFormat="1" applyFont="1" applyBorder="1" applyAlignment="1">
      <alignment horizontal="center" vertical="center"/>
    </xf>
    <xf numFmtId="166" fontId="8" fillId="2" borderId="5" xfId="1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168" fontId="15" fillId="3" borderId="3" xfId="9" applyNumberFormat="1" applyFont="1" applyFill="1" applyBorder="1" applyAlignment="1">
      <alignment horizontal="center" vertical="center"/>
    </xf>
    <xf numFmtId="169" fontId="15" fillId="3" borderId="3" xfId="9" applyNumberFormat="1" applyFont="1" applyFill="1" applyBorder="1" applyAlignment="1">
      <alignment vertical="center"/>
    </xf>
    <xf numFmtId="169" fontId="15" fillId="3" borderId="4" xfId="9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168" fontId="15" fillId="4" borderId="3" xfId="9" applyNumberFormat="1" applyFont="1" applyFill="1" applyBorder="1" applyAlignment="1">
      <alignment horizontal="center" vertical="center"/>
    </xf>
    <xf numFmtId="169" fontId="15" fillId="4" borderId="3" xfId="9" applyNumberFormat="1" applyFont="1" applyFill="1" applyBorder="1" applyAlignment="1">
      <alignment vertical="center"/>
    </xf>
    <xf numFmtId="169" fontId="15" fillId="4" borderId="4" xfId="9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</cellXfs>
  <cellStyles count="10">
    <cellStyle name="Millares" xfId="9" builtinId="3"/>
    <cellStyle name="Millares 2" xfId="1"/>
    <cellStyle name="Millares 4" xfId="2"/>
    <cellStyle name="Millares 6" xfId="3"/>
    <cellStyle name="Moneda 2" xfId="4"/>
    <cellStyle name="Normal" xfId="0" builtinId="0"/>
    <cellStyle name="Normal 2" xfId="5"/>
    <cellStyle name="Normal 4" xfId="6"/>
    <cellStyle name="Normal 4 2" xfId="7"/>
    <cellStyle name="Porcentaje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showGridLines="0" tabSelected="1" zoomScale="90" zoomScaleNormal="90" workbookViewId="0">
      <selection activeCell="L18" sqref="L18"/>
    </sheetView>
  </sheetViews>
  <sheetFormatPr baseColWidth="10" defaultColWidth="10.85546875" defaultRowHeight="9" x14ac:dyDescent="0.25"/>
  <cols>
    <col min="1" max="1" width="4.140625" style="1" customWidth="1"/>
    <col min="2" max="2" width="22.85546875" style="1" customWidth="1"/>
    <col min="3" max="3" width="14" style="1" customWidth="1"/>
    <col min="4" max="4" width="10.7109375" style="1" customWidth="1"/>
    <col min="5" max="5" width="11.42578125" style="1" customWidth="1"/>
    <col min="6" max="6" width="12" style="1" customWidth="1"/>
    <col min="7" max="7" width="17.7109375" style="1" customWidth="1"/>
    <col min="8" max="16384" width="10.85546875" style="1"/>
  </cols>
  <sheetData>
    <row r="1" spans="2:8" ht="17.100000000000001" customHeight="1" x14ac:dyDescent="0.25"/>
    <row r="2" spans="2:8" ht="17.100000000000001" customHeight="1" x14ac:dyDescent="0.25">
      <c r="B2" s="5" t="s">
        <v>0</v>
      </c>
      <c r="C2" s="6" t="s">
        <v>1</v>
      </c>
      <c r="E2" s="65" t="s">
        <v>71</v>
      </c>
      <c r="F2" s="65"/>
      <c r="G2" s="6">
        <v>20</v>
      </c>
      <c r="H2" s="3"/>
    </row>
    <row r="3" spans="2:8" ht="17.100000000000001" customHeight="1" x14ac:dyDescent="0.25">
      <c r="B3" s="7" t="s">
        <v>66</v>
      </c>
      <c r="C3" s="8" t="s">
        <v>73</v>
      </c>
      <c r="E3" s="66" t="s">
        <v>2</v>
      </c>
      <c r="F3" s="66"/>
      <c r="G3" s="9">
        <v>44986</v>
      </c>
      <c r="H3" s="3"/>
    </row>
    <row r="4" spans="2:8" ht="17.100000000000001" customHeight="1" x14ac:dyDescent="0.25">
      <c r="B4" s="7" t="s">
        <v>3</v>
      </c>
      <c r="C4" s="6" t="s">
        <v>4</v>
      </c>
      <c r="E4" s="66" t="s">
        <v>72</v>
      </c>
      <c r="F4" s="66"/>
      <c r="G4" s="10">
        <f>15000/25*1000</f>
        <v>600000</v>
      </c>
      <c r="H4" s="3"/>
    </row>
    <row r="5" spans="2:8" ht="17.100000000000001" customHeight="1" x14ac:dyDescent="0.25">
      <c r="B5" s="7" t="s">
        <v>5</v>
      </c>
      <c r="C5" s="6" t="s">
        <v>6</v>
      </c>
      <c r="E5" s="11" t="s">
        <v>7</v>
      </c>
      <c r="F5" s="11"/>
      <c r="G5" s="10">
        <f>G2*G4</f>
        <v>12000000</v>
      </c>
      <c r="H5" s="3"/>
    </row>
    <row r="6" spans="2:8" ht="17.100000000000001" customHeight="1" x14ac:dyDescent="0.25">
      <c r="B6" s="7" t="s">
        <v>8</v>
      </c>
      <c r="C6" s="8" t="s">
        <v>9</v>
      </c>
      <c r="E6" s="67" t="s">
        <v>10</v>
      </c>
      <c r="F6" s="67"/>
      <c r="G6" s="6" t="s">
        <v>11</v>
      </c>
      <c r="H6" s="3"/>
    </row>
    <row r="7" spans="2:8" ht="17.100000000000001" customHeight="1" x14ac:dyDescent="0.25">
      <c r="B7" s="12" t="s">
        <v>12</v>
      </c>
      <c r="C7" s="8" t="s">
        <v>9</v>
      </c>
      <c r="E7" s="66" t="s">
        <v>13</v>
      </c>
      <c r="F7" s="66"/>
      <c r="G7" s="9">
        <v>45352</v>
      </c>
      <c r="H7" s="3"/>
    </row>
    <row r="8" spans="2:8" ht="17.100000000000001" customHeight="1" x14ac:dyDescent="0.25">
      <c r="B8" s="12" t="s">
        <v>14</v>
      </c>
      <c r="C8" s="9">
        <v>44986</v>
      </c>
      <c r="E8" s="63" t="s">
        <v>15</v>
      </c>
      <c r="F8" s="63"/>
      <c r="G8" s="8" t="s">
        <v>67</v>
      </c>
      <c r="H8" s="3"/>
    </row>
    <row r="9" spans="2:8" ht="17.100000000000001" customHeight="1" x14ac:dyDescent="0.25">
      <c r="B9" s="13"/>
      <c r="C9" s="14"/>
      <c r="E9" s="15"/>
      <c r="F9" s="15"/>
      <c r="G9" s="16"/>
      <c r="H9" s="3"/>
    </row>
    <row r="10" spans="2:8" ht="17.100000000000001" customHeight="1" x14ac:dyDescent="0.25">
      <c r="B10" s="64" t="s">
        <v>16</v>
      </c>
      <c r="C10" s="64"/>
      <c r="D10" s="64"/>
      <c r="E10" s="64"/>
      <c r="F10" s="64"/>
      <c r="G10" s="64"/>
      <c r="H10" s="3"/>
    </row>
    <row r="11" spans="2:8" ht="17.100000000000001" customHeight="1" x14ac:dyDescent="0.25">
      <c r="C11" s="17"/>
      <c r="D11" s="17"/>
      <c r="E11" s="18"/>
      <c r="F11" s="19"/>
      <c r="H11" s="3"/>
    </row>
    <row r="12" spans="2:8" ht="17.100000000000001" customHeight="1" x14ac:dyDescent="0.25">
      <c r="B12" s="20" t="s">
        <v>17</v>
      </c>
      <c r="C12" s="15"/>
      <c r="D12" s="15"/>
      <c r="E12" s="15"/>
      <c r="F12" s="15"/>
      <c r="G12" s="15"/>
      <c r="H12" s="3"/>
    </row>
    <row r="13" spans="2:8" ht="17.100000000000001" customHeight="1" x14ac:dyDescent="0.25">
      <c r="B13" s="21" t="s">
        <v>18</v>
      </c>
      <c r="C13" s="21" t="s">
        <v>19</v>
      </c>
      <c r="D13" s="21" t="s">
        <v>20</v>
      </c>
      <c r="E13" s="21" t="s">
        <v>21</v>
      </c>
      <c r="F13" s="22" t="s">
        <v>22</v>
      </c>
      <c r="G13" s="22" t="s">
        <v>23</v>
      </c>
      <c r="H13" s="3"/>
    </row>
    <row r="14" spans="2:8" ht="17.100000000000001" customHeight="1" x14ac:dyDescent="0.15">
      <c r="B14" s="23" t="s">
        <v>74</v>
      </c>
      <c r="C14" s="24" t="s">
        <v>24</v>
      </c>
      <c r="D14" s="25">
        <v>0.2</v>
      </c>
      <c r="E14" s="26" t="s">
        <v>25</v>
      </c>
      <c r="F14" s="27">
        <v>20000</v>
      </c>
      <c r="G14" s="28">
        <f t="shared" ref="G14:G17" si="0">F14*D14</f>
        <v>4000</v>
      </c>
      <c r="H14" s="3"/>
    </row>
    <row r="15" spans="2:8" ht="17.100000000000001" customHeight="1" x14ac:dyDescent="0.25">
      <c r="B15" s="29" t="s">
        <v>26</v>
      </c>
      <c r="C15" s="24" t="s">
        <v>24</v>
      </c>
      <c r="D15" s="25">
        <v>12</v>
      </c>
      <c r="E15" s="26" t="s">
        <v>25</v>
      </c>
      <c r="F15" s="27">
        <v>30000</v>
      </c>
      <c r="G15" s="28">
        <f t="shared" si="0"/>
        <v>360000</v>
      </c>
      <c r="H15" s="3"/>
    </row>
    <row r="16" spans="2:8" ht="17.100000000000001" customHeight="1" x14ac:dyDescent="0.25">
      <c r="B16" s="29" t="s">
        <v>27</v>
      </c>
      <c r="C16" s="24" t="s">
        <v>24</v>
      </c>
      <c r="D16" s="25">
        <v>18</v>
      </c>
      <c r="E16" s="26" t="s">
        <v>28</v>
      </c>
      <c r="F16" s="27">
        <v>30000</v>
      </c>
      <c r="G16" s="28">
        <f t="shared" si="0"/>
        <v>540000</v>
      </c>
      <c r="H16" s="3"/>
    </row>
    <row r="17" spans="2:8" ht="17.100000000000001" customHeight="1" x14ac:dyDescent="0.25">
      <c r="B17" s="29" t="s">
        <v>29</v>
      </c>
      <c r="C17" s="24" t="s">
        <v>24</v>
      </c>
      <c r="D17" s="30">
        <v>24</v>
      </c>
      <c r="E17" s="31" t="s">
        <v>30</v>
      </c>
      <c r="F17" s="27">
        <v>30000</v>
      </c>
      <c r="G17" s="28">
        <f t="shared" si="0"/>
        <v>720000</v>
      </c>
      <c r="H17" s="3"/>
    </row>
    <row r="18" spans="2:8" ht="17.100000000000001" customHeight="1" x14ac:dyDescent="0.25">
      <c r="B18" s="32" t="s">
        <v>31</v>
      </c>
      <c r="C18" s="33"/>
      <c r="D18" s="33"/>
      <c r="E18" s="33"/>
      <c r="F18" s="34"/>
      <c r="G18" s="34">
        <f>SUM(G14:G17)</f>
        <v>1624000</v>
      </c>
      <c r="H18" s="3"/>
    </row>
    <row r="19" spans="2:8" ht="17.100000000000001" customHeight="1" x14ac:dyDescent="0.25">
      <c r="B19" s="15"/>
      <c r="C19" s="16"/>
      <c r="D19" s="16"/>
      <c r="E19" s="16"/>
      <c r="F19" s="35"/>
      <c r="G19" s="35"/>
      <c r="H19" s="3"/>
    </row>
    <row r="20" spans="2:8" ht="17.100000000000001" customHeight="1" x14ac:dyDescent="0.25">
      <c r="B20" s="20" t="s">
        <v>32</v>
      </c>
      <c r="C20" s="16"/>
      <c r="D20" s="16"/>
      <c r="E20" s="16"/>
      <c r="F20" s="35"/>
      <c r="G20" s="35"/>
      <c r="H20" s="3"/>
    </row>
    <row r="21" spans="2:8" ht="17.100000000000001" customHeight="1" x14ac:dyDescent="0.25">
      <c r="B21" s="36" t="s">
        <v>18</v>
      </c>
      <c r="C21" s="21" t="s">
        <v>19</v>
      </c>
      <c r="D21" s="21" t="s">
        <v>20</v>
      </c>
      <c r="E21" s="36" t="s">
        <v>21</v>
      </c>
      <c r="F21" s="22" t="s">
        <v>22</v>
      </c>
      <c r="G21" s="37" t="s">
        <v>23</v>
      </c>
      <c r="H21" s="3"/>
    </row>
    <row r="22" spans="2:8" ht="17.100000000000001" customHeight="1" x14ac:dyDescent="0.25">
      <c r="B22" s="38"/>
      <c r="C22" s="24"/>
      <c r="D22" s="24"/>
      <c r="E22" s="24"/>
      <c r="F22" s="39"/>
      <c r="G22" s="39"/>
      <c r="H22" s="3"/>
    </row>
    <row r="23" spans="2:8" ht="17.100000000000001" customHeight="1" x14ac:dyDescent="0.25">
      <c r="B23" s="32" t="s">
        <v>33</v>
      </c>
      <c r="C23" s="33"/>
      <c r="D23" s="33"/>
      <c r="E23" s="33"/>
      <c r="F23" s="34"/>
      <c r="G23" s="34"/>
      <c r="H23" s="3"/>
    </row>
    <row r="24" spans="2:8" ht="17.100000000000001" customHeight="1" x14ac:dyDescent="0.25">
      <c r="B24" s="15"/>
      <c r="C24" s="16"/>
      <c r="D24" s="16"/>
      <c r="E24" s="16"/>
      <c r="F24" s="35"/>
      <c r="G24" s="35"/>
      <c r="H24" s="3"/>
    </row>
    <row r="25" spans="2:8" ht="17.100000000000001" customHeight="1" x14ac:dyDescent="0.25">
      <c r="B25" s="20" t="s">
        <v>34</v>
      </c>
      <c r="C25" s="16"/>
      <c r="D25" s="16"/>
      <c r="E25" s="16"/>
      <c r="F25" s="35"/>
      <c r="G25" s="35"/>
      <c r="H25" s="3"/>
    </row>
    <row r="26" spans="2:8" ht="17.100000000000001" customHeight="1" x14ac:dyDescent="0.25">
      <c r="B26" s="36" t="s">
        <v>18</v>
      </c>
      <c r="C26" s="36" t="s">
        <v>19</v>
      </c>
      <c r="D26" s="36" t="s">
        <v>69</v>
      </c>
      <c r="E26" s="36" t="s">
        <v>21</v>
      </c>
      <c r="F26" s="22" t="s">
        <v>22</v>
      </c>
      <c r="G26" s="37" t="s">
        <v>23</v>
      </c>
      <c r="H26" s="3"/>
    </row>
    <row r="27" spans="2:8" ht="17.100000000000001" customHeight="1" x14ac:dyDescent="0.25">
      <c r="B27" s="29" t="s">
        <v>35</v>
      </c>
      <c r="C27" s="31" t="s">
        <v>68</v>
      </c>
      <c r="D27" s="25">
        <v>5</v>
      </c>
      <c r="E27" s="26" t="s">
        <v>36</v>
      </c>
      <c r="F27" s="27">
        <v>40000</v>
      </c>
      <c r="G27" s="28">
        <f>F27*D27</f>
        <v>200000</v>
      </c>
      <c r="H27" s="3"/>
    </row>
    <row r="28" spans="2:8" ht="17.100000000000001" customHeight="1" x14ac:dyDescent="0.25">
      <c r="B28" s="29" t="s">
        <v>37</v>
      </c>
      <c r="C28" s="31" t="s">
        <v>68</v>
      </c>
      <c r="D28" s="25">
        <v>4</v>
      </c>
      <c r="E28" s="26" t="s">
        <v>38</v>
      </c>
      <c r="F28" s="27">
        <v>40000</v>
      </c>
      <c r="G28" s="28">
        <f>F28*D28</f>
        <v>160000</v>
      </c>
      <c r="H28" s="3"/>
    </row>
    <row r="29" spans="2:8" ht="17.100000000000001" customHeight="1" x14ac:dyDescent="0.25">
      <c r="B29" s="32" t="s">
        <v>39</v>
      </c>
      <c r="C29" s="33"/>
      <c r="D29" s="33"/>
      <c r="E29" s="33"/>
      <c r="F29" s="34"/>
      <c r="G29" s="34">
        <f>SUM(G27:G28)</f>
        <v>360000</v>
      </c>
      <c r="H29" s="3"/>
    </row>
    <row r="30" spans="2:8" ht="17.100000000000001" customHeight="1" x14ac:dyDescent="0.25">
      <c r="B30" s="15"/>
      <c r="C30" s="16"/>
      <c r="D30" s="16"/>
      <c r="E30" s="16"/>
      <c r="F30" s="35"/>
      <c r="G30" s="35"/>
      <c r="H30" s="3"/>
    </row>
    <row r="31" spans="2:8" ht="17.100000000000001" customHeight="1" x14ac:dyDescent="0.25">
      <c r="B31" s="20" t="s">
        <v>40</v>
      </c>
      <c r="C31" s="16"/>
      <c r="D31" s="16"/>
      <c r="E31" s="16"/>
      <c r="F31" s="35"/>
      <c r="G31" s="35"/>
      <c r="H31" s="3"/>
    </row>
    <row r="32" spans="2:8" ht="17.100000000000001" customHeight="1" x14ac:dyDescent="0.25">
      <c r="B32" s="21" t="s">
        <v>41</v>
      </c>
      <c r="C32" s="21" t="s">
        <v>19</v>
      </c>
      <c r="D32" s="21" t="s">
        <v>70</v>
      </c>
      <c r="E32" s="21" t="s">
        <v>21</v>
      </c>
      <c r="F32" s="22" t="s">
        <v>22</v>
      </c>
      <c r="G32" s="22" t="s">
        <v>23</v>
      </c>
      <c r="H32" s="3"/>
    </row>
    <row r="33" spans="2:12" ht="17.100000000000001" customHeight="1" x14ac:dyDescent="0.25">
      <c r="B33" s="40" t="s">
        <v>44</v>
      </c>
      <c r="C33" s="31" t="s">
        <v>45</v>
      </c>
      <c r="D33" s="31">
        <v>2400</v>
      </c>
      <c r="E33" s="31" t="s">
        <v>25</v>
      </c>
      <c r="F33" s="28">
        <v>700</v>
      </c>
      <c r="G33" s="28">
        <f>F33*D33</f>
        <v>1680000</v>
      </c>
      <c r="H33" s="3"/>
    </row>
    <row r="34" spans="2:12" ht="17.100000000000001" customHeight="1" x14ac:dyDescent="0.25">
      <c r="B34" s="40" t="s">
        <v>46</v>
      </c>
      <c r="C34" s="31"/>
      <c r="D34" s="31"/>
      <c r="E34" s="31"/>
      <c r="F34" s="28"/>
      <c r="G34" s="28">
        <f t="shared" ref="G34" si="1">F34*D34*1.19</f>
        <v>0</v>
      </c>
      <c r="H34" s="3"/>
    </row>
    <row r="35" spans="2:12" ht="17.100000000000001" customHeight="1" x14ac:dyDescent="0.25">
      <c r="B35" s="41" t="s">
        <v>75</v>
      </c>
      <c r="C35" s="26" t="s">
        <v>45</v>
      </c>
      <c r="D35" s="25">
        <v>20000</v>
      </c>
      <c r="E35" s="31" t="s">
        <v>25</v>
      </c>
      <c r="F35" s="42">
        <v>20</v>
      </c>
      <c r="G35" s="28">
        <f>F35*D35</f>
        <v>400000</v>
      </c>
      <c r="H35" s="3"/>
    </row>
    <row r="36" spans="2:12" ht="17.100000000000001" customHeight="1" x14ac:dyDescent="0.25">
      <c r="B36" s="41" t="s">
        <v>79</v>
      </c>
      <c r="C36" s="26" t="s">
        <v>45</v>
      </c>
      <c r="D36" s="25">
        <v>100</v>
      </c>
      <c r="E36" s="31" t="s">
        <v>25</v>
      </c>
      <c r="F36" s="42">
        <v>1000</v>
      </c>
      <c r="G36" s="28">
        <f t="shared" ref="G36:G40" si="2">F36*D36</f>
        <v>100000</v>
      </c>
      <c r="H36" s="3"/>
      <c r="I36" s="68" t="s">
        <v>77</v>
      </c>
      <c r="J36" s="68" t="s">
        <v>78</v>
      </c>
      <c r="K36" s="68">
        <f>25*0.3</f>
        <v>7.5</v>
      </c>
      <c r="L36" s="68">
        <f>K36*20</f>
        <v>150</v>
      </c>
    </row>
    <row r="37" spans="2:12" ht="17.100000000000001" customHeight="1" x14ac:dyDescent="0.25">
      <c r="B37" s="41" t="s">
        <v>76</v>
      </c>
      <c r="C37" s="26" t="s">
        <v>45</v>
      </c>
      <c r="D37" s="25">
        <f>20*25</f>
        <v>500</v>
      </c>
      <c r="E37" s="31" t="s">
        <v>25</v>
      </c>
      <c r="F37" s="42">
        <f>18500/25</f>
        <v>740</v>
      </c>
      <c r="G37" s="28">
        <f>F37*D37</f>
        <v>370000</v>
      </c>
      <c r="H37" s="3"/>
    </row>
    <row r="38" spans="2:12" ht="17.100000000000001" customHeight="1" x14ac:dyDescent="0.25">
      <c r="B38" s="40" t="s">
        <v>48</v>
      </c>
      <c r="C38" s="43"/>
      <c r="D38" s="44"/>
      <c r="E38" s="43"/>
      <c r="F38" s="45"/>
      <c r="G38" s="28">
        <f t="shared" si="2"/>
        <v>0</v>
      </c>
      <c r="H38" s="3"/>
    </row>
    <row r="39" spans="2:12" ht="17.100000000000001" customHeight="1" x14ac:dyDescent="0.25">
      <c r="B39" s="46" t="s">
        <v>80</v>
      </c>
      <c r="C39" s="31" t="s">
        <v>47</v>
      </c>
      <c r="D39" s="31">
        <v>2</v>
      </c>
      <c r="E39" s="31" t="s">
        <v>25</v>
      </c>
      <c r="F39" s="28">
        <v>10000</v>
      </c>
      <c r="G39" s="28">
        <f t="shared" si="2"/>
        <v>20000</v>
      </c>
      <c r="H39" s="3"/>
    </row>
    <row r="40" spans="2:12" ht="17.100000000000001" customHeight="1" x14ac:dyDescent="0.25">
      <c r="B40" s="46" t="s">
        <v>81</v>
      </c>
      <c r="C40" s="31" t="s">
        <v>45</v>
      </c>
      <c r="D40" s="31">
        <v>2</v>
      </c>
      <c r="E40" s="31" t="s">
        <v>25</v>
      </c>
      <c r="F40" s="28">
        <v>12000</v>
      </c>
      <c r="G40" s="28">
        <f t="shared" si="2"/>
        <v>24000</v>
      </c>
      <c r="H40" s="3"/>
    </row>
    <row r="41" spans="2:12" ht="17.100000000000001" customHeight="1" x14ac:dyDescent="0.25">
      <c r="B41" s="32" t="s">
        <v>49</v>
      </c>
      <c r="C41" s="33"/>
      <c r="D41" s="33"/>
      <c r="E41" s="33"/>
      <c r="F41" s="34"/>
      <c r="G41" s="34">
        <f>SUM(G33:G40)</f>
        <v>2594000</v>
      </c>
      <c r="H41" s="3"/>
    </row>
    <row r="42" spans="2:12" ht="17.100000000000001" customHeight="1" x14ac:dyDescent="0.25">
      <c r="B42" s="47"/>
      <c r="C42" s="16"/>
      <c r="D42" s="16"/>
      <c r="E42" s="16"/>
      <c r="F42" s="35"/>
      <c r="G42" s="48"/>
      <c r="H42" s="3"/>
    </row>
    <row r="43" spans="2:12" ht="17.100000000000001" customHeight="1" x14ac:dyDescent="0.25">
      <c r="B43" s="20" t="s">
        <v>50</v>
      </c>
      <c r="C43" s="16"/>
      <c r="D43" s="16"/>
      <c r="E43" s="16"/>
      <c r="F43" s="35"/>
      <c r="G43" s="35"/>
      <c r="H43" s="3"/>
    </row>
    <row r="44" spans="2:12" ht="17.100000000000001" customHeight="1" x14ac:dyDescent="0.25">
      <c r="B44" s="36" t="s">
        <v>51</v>
      </c>
      <c r="C44" s="21" t="s">
        <v>42</v>
      </c>
      <c r="D44" s="21" t="s">
        <v>43</v>
      </c>
      <c r="E44" s="36" t="s">
        <v>21</v>
      </c>
      <c r="F44" s="22" t="s">
        <v>22</v>
      </c>
      <c r="G44" s="37" t="s">
        <v>23</v>
      </c>
      <c r="H44" s="3"/>
    </row>
    <row r="45" spans="2:12" ht="17.100000000000001" customHeight="1" x14ac:dyDescent="0.25">
      <c r="B45" s="7"/>
      <c r="C45" s="31"/>
      <c r="D45" s="49"/>
      <c r="E45" s="31"/>
      <c r="F45" s="50"/>
      <c r="G45" s="39"/>
      <c r="H45" s="3"/>
    </row>
    <row r="46" spans="2:12" ht="17.100000000000001" customHeight="1" x14ac:dyDescent="0.25">
      <c r="B46" s="32" t="s">
        <v>52</v>
      </c>
      <c r="C46" s="33"/>
      <c r="D46" s="33"/>
      <c r="E46" s="33"/>
      <c r="F46" s="34"/>
      <c r="G46" s="34"/>
      <c r="H46" s="3"/>
    </row>
    <row r="47" spans="2:12" ht="17.100000000000001" customHeight="1" x14ac:dyDescent="0.25">
      <c r="B47" s="19"/>
      <c r="C47" s="16"/>
      <c r="D47" s="16"/>
      <c r="E47" s="16"/>
      <c r="F47" s="35"/>
      <c r="G47" s="48"/>
      <c r="H47" s="3"/>
    </row>
    <row r="48" spans="2:12" ht="17.100000000000001" customHeight="1" x14ac:dyDescent="0.25">
      <c r="B48" s="51" t="s">
        <v>53</v>
      </c>
      <c r="C48" s="52"/>
      <c r="D48" s="53"/>
      <c r="E48" s="52"/>
      <c r="F48" s="54"/>
      <c r="G48" s="55">
        <f>+G18+G23+G29+G41+G46</f>
        <v>4578000</v>
      </c>
      <c r="H48" s="3"/>
    </row>
    <row r="49" spans="1:10" ht="17.100000000000001" customHeight="1" x14ac:dyDescent="0.25">
      <c r="B49" s="56" t="s">
        <v>54</v>
      </c>
      <c r="C49" s="57"/>
      <c r="D49" s="58"/>
      <c r="E49" s="57"/>
      <c r="F49" s="59"/>
      <c r="G49" s="60">
        <f>G48*0.05</f>
        <v>228900</v>
      </c>
      <c r="H49" s="3"/>
    </row>
    <row r="50" spans="1:10" ht="17.100000000000001" customHeight="1" x14ac:dyDescent="0.25">
      <c r="B50" s="51" t="s">
        <v>55</v>
      </c>
      <c r="C50" s="52"/>
      <c r="D50" s="53"/>
      <c r="E50" s="52"/>
      <c r="F50" s="54"/>
      <c r="G50" s="55">
        <f>+G48+G49</f>
        <v>4806900</v>
      </c>
      <c r="H50" s="3"/>
    </row>
    <row r="51" spans="1:10" ht="17.100000000000001" customHeight="1" x14ac:dyDescent="0.25">
      <c r="B51" s="56" t="s">
        <v>56</v>
      </c>
      <c r="C51" s="57"/>
      <c r="D51" s="58"/>
      <c r="E51" s="57"/>
      <c r="F51" s="59"/>
      <c r="G51" s="60">
        <f>G5</f>
        <v>12000000</v>
      </c>
      <c r="H51" s="3"/>
    </row>
    <row r="52" spans="1:10" ht="17.100000000000001" customHeight="1" x14ac:dyDescent="0.25">
      <c r="B52" s="51" t="s">
        <v>57</v>
      </c>
      <c r="C52" s="52"/>
      <c r="D52" s="53"/>
      <c r="E52" s="52"/>
      <c r="F52" s="54"/>
      <c r="G52" s="55">
        <f>G51-G50</f>
        <v>7193100</v>
      </c>
      <c r="H52" s="3"/>
      <c r="J52" s="2"/>
    </row>
    <row r="53" spans="1:10" ht="17.100000000000001" customHeight="1" x14ac:dyDescent="0.25">
      <c r="B53" s="61" t="s">
        <v>58</v>
      </c>
      <c r="H53" s="3"/>
    </row>
    <row r="54" spans="1:10" ht="17.100000000000001" customHeight="1" x14ac:dyDescent="0.25">
      <c r="B54" s="61"/>
      <c r="H54" s="3"/>
    </row>
    <row r="55" spans="1:10" ht="17.100000000000001" customHeight="1" x14ac:dyDescent="0.25">
      <c r="B55" s="62" t="s">
        <v>59</v>
      </c>
      <c r="H55" s="3"/>
    </row>
    <row r="56" spans="1:10" ht="17.100000000000001" customHeight="1" x14ac:dyDescent="0.25">
      <c r="B56" s="61" t="s">
        <v>60</v>
      </c>
      <c r="H56" s="3"/>
    </row>
    <row r="57" spans="1:10" ht="17.100000000000001" customHeight="1" x14ac:dyDescent="0.25">
      <c r="B57" s="61" t="s">
        <v>61</v>
      </c>
      <c r="H57" s="3"/>
    </row>
    <row r="58" spans="1:10" ht="17.100000000000001" customHeight="1" x14ac:dyDescent="0.25">
      <c r="B58" s="61" t="s">
        <v>62</v>
      </c>
      <c r="H58" s="3"/>
    </row>
    <row r="59" spans="1:10" ht="17.100000000000001" customHeight="1" x14ac:dyDescent="0.25">
      <c r="B59" s="61" t="s">
        <v>63</v>
      </c>
      <c r="H59" s="3"/>
    </row>
    <row r="60" spans="1:10" ht="17.100000000000001" customHeight="1" x14ac:dyDescent="0.25">
      <c r="B60" s="61" t="s">
        <v>64</v>
      </c>
      <c r="H60" s="3"/>
    </row>
    <row r="61" spans="1:10" ht="17.100000000000001" customHeight="1" x14ac:dyDescent="0.25">
      <c r="B61" s="61" t="s">
        <v>65</v>
      </c>
      <c r="H61" s="3"/>
    </row>
    <row r="62" spans="1:10" ht="17.100000000000001" customHeight="1" x14ac:dyDescent="0.25">
      <c r="B62" s="1" t="s">
        <v>82</v>
      </c>
      <c r="H62" s="3"/>
    </row>
    <row r="63" spans="1:10" ht="17.100000000000001" customHeight="1" x14ac:dyDescent="0.25">
      <c r="A63" s="4"/>
      <c r="B63" s="4"/>
      <c r="C63" s="4"/>
      <c r="D63" s="4"/>
      <c r="E63" s="4"/>
      <c r="F63" s="4"/>
      <c r="G63" s="4"/>
      <c r="H63" s="3"/>
    </row>
    <row r="64" spans="1:10" ht="17.100000000000001" customHeight="1" x14ac:dyDescent="0.25">
      <c r="B64" s="3"/>
      <c r="C64" s="3"/>
      <c r="D64" s="3"/>
      <c r="E64" s="3"/>
      <c r="F64" s="3"/>
      <c r="G64" s="3"/>
      <c r="H64" s="3"/>
    </row>
    <row r="65" spans="2:8" ht="12.75" x14ac:dyDescent="0.25">
      <c r="B65" s="3"/>
      <c r="C65" s="3"/>
      <c r="D65" s="3"/>
      <c r="E65" s="3"/>
      <c r="F65" s="3"/>
      <c r="G65" s="3"/>
      <c r="H65" s="3"/>
    </row>
    <row r="66" spans="2:8" ht="12.75" x14ac:dyDescent="0.25">
      <c r="B66" s="3"/>
      <c r="C66" s="3"/>
      <c r="D66" s="3"/>
      <c r="E66" s="3"/>
      <c r="F66" s="3"/>
      <c r="G66" s="3"/>
      <c r="H66" s="3"/>
    </row>
    <row r="67" spans="2:8" ht="12.75" x14ac:dyDescent="0.25">
      <c r="B67" s="3"/>
      <c r="C67" s="3"/>
      <c r="D67" s="3"/>
      <c r="E67" s="3"/>
      <c r="F67" s="3"/>
      <c r="G67" s="3"/>
      <c r="H67" s="3"/>
    </row>
    <row r="68" spans="2:8" ht="12.75" x14ac:dyDescent="0.25">
      <c r="B68" s="3"/>
      <c r="C68" s="3"/>
      <c r="D68" s="3"/>
      <c r="E68" s="3"/>
      <c r="F68" s="3"/>
      <c r="G68" s="3"/>
      <c r="H68" s="3"/>
    </row>
    <row r="69" spans="2:8" ht="12.75" x14ac:dyDescent="0.25">
      <c r="B69" s="3"/>
      <c r="C69" s="3"/>
      <c r="D69" s="3"/>
      <c r="E69" s="3"/>
      <c r="F69" s="3"/>
      <c r="G69" s="3"/>
      <c r="H69" s="3"/>
    </row>
    <row r="70" spans="2:8" ht="12.75" x14ac:dyDescent="0.25">
      <c r="B70" s="3"/>
      <c r="C70" s="3"/>
      <c r="D70" s="3"/>
      <c r="E70" s="3"/>
      <c r="F70" s="3"/>
      <c r="G70" s="3"/>
      <c r="H70" s="3"/>
    </row>
    <row r="71" spans="2:8" ht="12.75" x14ac:dyDescent="0.25">
      <c r="B71" s="3"/>
      <c r="C71" s="3"/>
      <c r="D71" s="3"/>
      <c r="E71" s="3"/>
      <c r="F71" s="3"/>
      <c r="G71" s="3"/>
      <c r="H71" s="3"/>
    </row>
    <row r="72" spans="2:8" ht="12.75" x14ac:dyDescent="0.25">
      <c r="B72" s="3"/>
      <c r="C72" s="3"/>
      <c r="D72" s="3"/>
      <c r="E72" s="3"/>
      <c r="F72" s="3"/>
      <c r="G72" s="3"/>
      <c r="H72" s="3"/>
    </row>
  </sheetData>
  <mergeCells count="7">
    <mergeCell ref="E8:F8"/>
    <mergeCell ref="B10:G10"/>
    <mergeCell ref="E2:F2"/>
    <mergeCell ref="E3:F3"/>
    <mergeCell ref="E4:F4"/>
    <mergeCell ref="E6:F6"/>
    <mergeCell ref="E7:F7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 GUARDA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2023-05-03T19:40:29Z</dcterms:modified>
</cp:coreProperties>
</file>