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uerrero\Documents\INDAP PUERTO MONTT\CREDITO\FICHAS TECNICAS\2023\FICHAS NUEVAS\"/>
    </mc:Choice>
  </mc:AlternateContent>
  <bookViews>
    <workbookView xWindow="-120" yWindow="-120" windowWidth="20730" windowHeight="11040"/>
  </bookViews>
  <sheets>
    <sheet name="PAP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2" i="1" l="1"/>
  <c r="C80" i="1"/>
  <c r="G55" i="1"/>
  <c r="G54" i="1"/>
  <c r="G53" i="1"/>
  <c r="G52" i="1"/>
  <c r="G51" i="1"/>
  <c r="G49" i="1"/>
  <c r="G47" i="1"/>
  <c r="G46" i="1"/>
  <c r="G45" i="1"/>
  <c r="G43" i="1"/>
  <c r="G38" i="1"/>
  <c r="G37" i="1"/>
  <c r="G39" i="1" s="1"/>
  <c r="G27" i="1"/>
  <c r="G26" i="1"/>
  <c r="G25" i="1"/>
  <c r="G24" i="1"/>
  <c r="G23" i="1"/>
  <c r="G22" i="1"/>
  <c r="G13" i="1"/>
  <c r="G56" i="1" l="1"/>
  <c r="C83" i="1" s="1"/>
  <c r="G28" i="1"/>
  <c r="G63" i="1" l="1"/>
  <c r="G64" i="1" s="1"/>
  <c r="C85" i="1" s="1"/>
  <c r="D90" i="1"/>
  <c r="C84" i="1" l="1"/>
  <c r="C81" i="1" l="1"/>
  <c r="G66" i="1"/>
  <c r="G65" i="1" l="1"/>
  <c r="D91" i="1" s="1"/>
  <c r="C86" i="1"/>
  <c r="D80" i="1" s="1"/>
  <c r="C91" i="1" l="1"/>
  <c r="E91" i="1"/>
  <c r="G67" i="1"/>
  <c r="D85" i="1"/>
  <c r="D83" i="1"/>
  <c r="D84" i="1"/>
  <c r="D82" i="1"/>
  <c r="D86" i="1" l="1"/>
</calcChain>
</file>

<file path=xl/sharedStrings.xml><?xml version="1.0" encoding="utf-8"?>
<sst xmlns="http://schemas.openxmlformats.org/spreadsheetml/2006/main" count="160" uniqueCount="105">
  <si>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</si>
  <si>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</si>
  <si>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</si>
  <si>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</si>
  <si>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</si>
  <si>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</si>
  <si>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</si>
  <si>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</si>
  <si>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</si>
  <si>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</si>
  <si>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</si>
  <si>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</si>
  <si>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</si>
  <si>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</si>
  <si>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</si>
  <si>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</si>
  <si>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</si>
  <si>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</si>
  <si>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</si>
  <si>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</si>
  <si>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</si>
  <si>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</si>
  <si>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</si>
  <si>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</si>
  <si>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</si>
  <si>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</si>
  <si>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</si>
  <si>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</si>
  <si>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</si>
  <si>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</si>
  <si>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</si>
  <si>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</si>
  <si>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</si>
  <si>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</si>
  <si>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</si>
  <si>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</si>
  <si>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</si>
  <si>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</si>
  <si>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</si>
  <si>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</si>
  <si>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</si>
  <si>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</si>
  <si>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</si>
  <si>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</si>
  <si>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</si>
  <si>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</si>
  <si>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</si>
  <si>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</si>
  <si>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</si>
  <si>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</si>
  <si>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</si>
  <si>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</si>
  <si>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</si>
  <si>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</si>
  <si>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</si>
  <si>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</si>
  <si>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</si>
  <si>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</si>
  <si>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>Sep-Oct</t>
  </si>
  <si>
    <t xml:space="preserve"> </t>
  </si>
  <si>
    <t>Aradura</t>
  </si>
  <si>
    <t>Rastraje</t>
  </si>
  <si>
    <t>Superfosfato triple</t>
  </si>
  <si>
    <t>PRECIO ESPERADO ($/Unidades)</t>
  </si>
  <si>
    <t>Rendimiento  (Unidades/hà)</t>
  </si>
  <si>
    <t>Costo unitario ($/ Unidades) (*)</t>
  </si>
  <si>
    <t>ESCENARIOS COSTO UNITARIO  ($/unidades)</t>
  </si>
  <si>
    <t>RENDIMIENTO</t>
  </si>
  <si>
    <t>Papas</t>
  </si>
  <si>
    <t>Patagonia</t>
  </si>
  <si>
    <t>Medio</t>
  </si>
  <si>
    <t>LOS LAGOS</t>
  </si>
  <si>
    <t>PUERTO MONTT</t>
  </si>
  <si>
    <t>qqm/Há</t>
  </si>
  <si>
    <t>01-03-2023</t>
  </si>
  <si>
    <t>Marzo 2023</t>
  </si>
  <si>
    <t>Helada Sequia</t>
  </si>
  <si>
    <t>Desinfección de semillas</t>
  </si>
  <si>
    <t>Siembra y abonadura</t>
  </si>
  <si>
    <t>Mezcla Fertilizantes  y otros</t>
  </si>
  <si>
    <t xml:space="preserve">Aplicación Biocidas </t>
  </si>
  <si>
    <t xml:space="preserve">Nov-Dic </t>
  </si>
  <si>
    <t>Aporca, limpias, fertilizaciones</t>
  </si>
  <si>
    <t>Diciembre</t>
  </si>
  <si>
    <t>Cosecha y recolección</t>
  </si>
  <si>
    <t>Mar-Abr</t>
  </si>
  <si>
    <t>Agosto</t>
  </si>
  <si>
    <t xml:space="preserve">Ago-Sep </t>
  </si>
  <si>
    <t>SEMILLA</t>
  </si>
  <si>
    <t>Kg</t>
  </si>
  <si>
    <t>FERTILIZANTES</t>
  </si>
  <si>
    <t>Nitromag</t>
  </si>
  <si>
    <t>Muriato de Potasio</t>
  </si>
  <si>
    <t>HERBICIDAS</t>
  </si>
  <si>
    <t>Atila</t>
  </si>
  <si>
    <t>l</t>
  </si>
  <si>
    <t>FUNGICIDAS</t>
  </si>
  <si>
    <t>Infinito</t>
  </si>
  <si>
    <t>Dic-Enero</t>
  </si>
  <si>
    <t>Moxan</t>
  </si>
  <si>
    <t>Bravo</t>
  </si>
  <si>
    <t>Ene-Feb</t>
  </si>
  <si>
    <t>Anagran</t>
  </si>
  <si>
    <t>Curzate</t>
  </si>
  <si>
    <t>Subtotal Costo Insumo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</si>
</sst>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 applyNumberFormat="0" applyFill="0" applyBorder="0" applyProtection="0"/>
    <xf numFmtId="0" fontId="19" fillId="0" borderId="17"/>
    <xf numFmtId="167" fontId="21" fillId="0" borderId="17" applyFont="0" applyFill="0" applyBorder="0" applyAlignment="0" applyProtection="0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8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55" xfId="0" applyFont="1" applyFill="1" applyBorder="1" applyAlignment="1">
      <alignment wrapText="1"/>
    </xf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0" fontId="2" fillId="2" borderId="56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49" fontId="4" fillId="2" borderId="60" xfId="0" applyNumberFormat="1" applyFont="1" applyFill="1" applyBorder="1" applyAlignment="1"/>
    <xf numFmtId="49" fontId="2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vertical="center" wrapText="1"/>
    </xf>
    <xf numFmtId="0" fontId="0" fillId="2" borderId="62" xfId="0" applyFont="1" applyFill="1" applyBorder="1" applyAlignment="1"/>
    <xf numFmtId="49" fontId="1" fillId="3" borderId="63" xfId="0" applyNumberFormat="1" applyFont="1" applyFill="1" applyBorder="1" applyAlignment="1">
      <alignment vertical="center" wrapText="1"/>
    </xf>
    <xf numFmtId="49" fontId="4" fillId="2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14" fontId="2" fillId="2" borderId="55" xfId="0" applyNumberFormat="1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 wrapText="1"/>
    </xf>
    <xf numFmtId="0" fontId="20" fillId="0" borderId="66" xfId="0" applyFont="1" applyBorder="1" applyAlignment="1" applyProtection="1">
      <alignment horizontal="left" vertical="center"/>
    </xf>
    <xf numFmtId="0" fontId="2" fillId="0" borderId="66" xfId="0" applyFont="1" applyBorder="1" applyAlignment="1">
      <alignment horizontal="center" vertical="center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</xf>
    <xf numFmtId="168" fontId="20" fillId="0" borderId="66" xfId="2" applyNumberFormat="1" applyFont="1" applyBorder="1" applyAlignment="1" applyProtection="1">
      <alignment vertical="center"/>
    </xf>
    <xf numFmtId="0" fontId="20" fillId="0" borderId="66" xfId="0" applyFont="1" applyFill="1" applyBorder="1" applyAlignment="1" applyProtection="1">
      <alignment horizontal="left" vertical="center"/>
    </xf>
    <xf numFmtId="0" fontId="2" fillId="0" borderId="66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2" fontId="20" fillId="0" borderId="66" xfId="2" applyNumberFormat="1" applyFont="1" applyFill="1" applyBorder="1" applyAlignment="1" applyProtection="1">
      <alignment horizontal="center" vertical="center"/>
      <protection locked="0"/>
    </xf>
    <xf numFmtId="0" fontId="20" fillId="0" borderId="66" xfId="0" applyFont="1" applyFill="1" applyBorder="1" applyAlignment="1" applyProtection="1">
      <alignment horizontal="center" vertical="center"/>
    </xf>
    <xf numFmtId="168" fontId="20" fillId="0" borderId="66" xfId="2" applyNumberFormat="1" applyFont="1" applyFill="1" applyBorder="1" applyAlignment="1" applyProtection="1">
      <alignment vertical="center"/>
    </xf>
    <xf numFmtId="168" fontId="22" fillId="9" borderId="66" xfId="2" applyNumberFormat="1" applyFont="1" applyFill="1" applyBorder="1" applyAlignment="1">
      <alignment vertical="center"/>
    </xf>
    <xf numFmtId="0" fontId="23" fillId="0" borderId="66" xfId="0" applyFont="1" applyFill="1" applyBorder="1" applyAlignment="1">
      <alignment horizontal="left" vertical="center"/>
    </xf>
    <xf numFmtId="168" fontId="20" fillId="0" borderId="66" xfId="2" applyNumberFormat="1" applyFont="1" applyBorder="1" applyAlignment="1">
      <alignment vertical="center"/>
    </xf>
    <xf numFmtId="0" fontId="20" fillId="0" borderId="66" xfId="0" applyFont="1" applyFill="1" applyBorder="1" applyAlignment="1">
      <alignment horizontal="left" vertical="center"/>
    </xf>
    <xf numFmtId="168" fontId="20" fillId="0" borderId="66" xfId="2" applyNumberFormat="1" applyFont="1" applyBorder="1" applyAlignment="1" applyProtection="1">
      <alignment vertical="center"/>
      <protection locked="0"/>
    </xf>
    <xf numFmtId="0" fontId="20" fillId="10" borderId="66" xfId="0" applyFont="1" applyFill="1" applyBorder="1" applyAlignment="1" applyProtection="1">
      <alignment horizontal="center" vertical="center"/>
    </xf>
    <xf numFmtId="0" fontId="20" fillId="10" borderId="66" xfId="0" applyFont="1" applyFill="1" applyBorder="1" applyAlignment="1" applyProtection="1">
      <alignment horizontal="center" vertical="center"/>
      <protection locked="0"/>
    </xf>
    <xf numFmtId="168" fontId="20" fillId="10" borderId="66" xfId="2" applyNumberFormat="1" applyFont="1" applyFill="1" applyBorder="1" applyAlignment="1" applyProtection="1">
      <alignment vertical="center"/>
      <protection locked="0"/>
    </xf>
    <xf numFmtId="0" fontId="20" fillId="0" borderId="66" xfId="0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M28" sqref="M28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4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1"/>
    </row>
    <row r="2" spans="1:7" ht="15" customHeight="1" x14ac:dyDescent="0.25">
      <c r="A2" s="2"/>
      <c r="B2" s="2"/>
      <c r="C2" s="2"/>
      <c r="D2" s="2"/>
      <c r="E2" s="2"/>
      <c r="F2" s="2"/>
      <c r="G2" s="91"/>
    </row>
    <row r="3" spans="1:7" ht="15" customHeight="1" x14ac:dyDescent="0.25">
      <c r="A3" s="2"/>
      <c r="B3" s="2"/>
      <c r="C3" s="2"/>
      <c r="D3" s="2"/>
      <c r="E3" s="2"/>
      <c r="F3" s="2"/>
      <c r="G3" s="91"/>
    </row>
    <row r="4" spans="1:7" ht="15" customHeight="1" x14ac:dyDescent="0.25">
      <c r="A4" s="2"/>
      <c r="B4" s="2"/>
      <c r="C4" s="2"/>
      <c r="D4" s="2"/>
      <c r="E4" s="2"/>
      <c r="F4" s="2"/>
      <c r="G4" s="91"/>
    </row>
    <row r="5" spans="1:7" ht="15" customHeight="1" x14ac:dyDescent="0.25">
      <c r="A5" s="2"/>
      <c r="B5" s="2"/>
      <c r="C5" s="2"/>
      <c r="D5" s="2"/>
      <c r="E5" s="2"/>
      <c r="F5" s="2"/>
      <c r="G5" s="91"/>
    </row>
    <row r="6" spans="1:7" ht="15" customHeight="1" x14ac:dyDescent="0.25">
      <c r="A6" s="2"/>
      <c r="B6" s="2"/>
      <c r="C6" s="2"/>
      <c r="D6" s="2"/>
      <c r="E6" s="2"/>
      <c r="F6" s="2"/>
      <c r="G6" s="91"/>
    </row>
    <row r="7" spans="1:7" ht="15" customHeight="1" x14ac:dyDescent="0.25">
      <c r="A7" s="2"/>
      <c r="B7" s="2"/>
      <c r="C7" s="2"/>
      <c r="D7" s="2"/>
      <c r="E7" s="2"/>
      <c r="F7" s="2"/>
      <c r="G7" s="91"/>
    </row>
    <row r="8" spans="1:7" ht="15" customHeight="1" x14ac:dyDescent="0.25">
      <c r="A8" s="2"/>
      <c r="B8" s="136"/>
      <c r="C8" s="3"/>
      <c r="D8" s="2"/>
      <c r="E8" s="3"/>
      <c r="F8" s="3"/>
      <c r="G8" s="92"/>
    </row>
    <row r="9" spans="1:7" ht="12" customHeight="1" x14ac:dyDescent="0.25">
      <c r="A9" s="49"/>
      <c r="B9" s="137" t="s">
        <v>0</v>
      </c>
      <c r="C9" s="134" t="s">
        <v>68</v>
      </c>
      <c r="D9" s="5"/>
      <c r="E9" s="178" t="s">
        <v>67</v>
      </c>
      <c r="F9" s="179"/>
      <c r="G9" s="123">
        <v>380</v>
      </c>
    </row>
    <row r="10" spans="1:7" ht="18" customHeight="1" x14ac:dyDescent="0.25">
      <c r="A10" s="49"/>
      <c r="B10" s="138" t="s">
        <v>1</v>
      </c>
      <c r="C10" s="135" t="s">
        <v>69</v>
      </c>
      <c r="D10" s="6"/>
      <c r="E10" s="180"/>
      <c r="F10" s="181"/>
      <c r="G10" s="7" t="s">
        <v>73</v>
      </c>
    </row>
    <row r="11" spans="1:7" ht="18" customHeight="1" x14ac:dyDescent="0.25">
      <c r="A11" s="49"/>
      <c r="B11" s="138" t="s">
        <v>3</v>
      </c>
      <c r="C11" s="144" t="s">
        <v>70</v>
      </c>
      <c r="D11" s="6"/>
      <c r="E11" s="176" t="s">
        <v>2</v>
      </c>
      <c r="F11" s="177"/>
      <c r="G11" s="7" t="s">
        <v>74</v>
      </c>
    </row>
    <row r="12" spans="1:7" ht="11.25" customHeight="1" x14ac:dyDescent="0.25">
      <c r="A12" s="49"/>
      <c r="B12" s="138" t="s">
        <v>4</v>
      </c>
      <c r="C12" s="145" t="s">
        <v>71</v>
      </c>
      <c r="D12" s="6"/>
      <c r="E12" s="130" t="s">
        <v>63</v>
      </c>
      <c r="F12" s="131"/>
      <c r="G12" s="93">
        <v>20000</v>
      </c>
    </row>
    <row r="13" spans="1:7" ht="11.25" customHeight="1" x14ac:dyDescent="0.25">
      <c r="A13" s="49"/>
      <c r="B13" s="138" t="s">
        <v>6</v>
      </c>
      <c r="C13" s="144" t="s">
        <v>72</v>
      </c>
      <c r="D13" s="6"/>
      <c r="E13" s="124" t="s">
        <v>5</v>
      </c>
      <c r="F13" s="125"/>
      <c r="G13" s="87">
        <f>G9*G12</f>
        <v>7600000</v>
      </c>
    </row>
    <row r="14" spans="1:7" ht="13.5" customHeight="1" x14ac:dyDescent="0.25">
      <c r="A14" s="49"/>
      <c r="B14" s="138" t="s">
        <v>8</v>
      </c>
      <c r="C14" s="144" t="s">
        <v>72</v>
      </c>
      <c r="D14" s="6"/>
      <c r="E14" s="130" t="s">
        <v>7</v>
      </c>
      <c r="F14" s="131"/>
      <c r="G14" s="7" t="s">
        <v>57</v>
      </c>
    </row>
    <row r="15" spans="1:7" ht="25.5" customHeight="1" x14ac:dyDescent="0.25">
      <c r="A15" s="49"/>
      <c r="B15" s="139" t="s">
        <v>10</v>
      </c>
      <c r="C15" s="146">
        <v>44998</v>
      </c>
      <c r="D15" s="6"/>
      <c r="E15" s="130" t="s">
        <v>9</v>
      </c>
      <c r="F15" s="131"/>
      <c r="G15" s="7" t="s">
        <v>75</v>
      </c>
    </row>
    <row r="16" spans="1:7" ht="12" customHeight="1" x14ac:dyDescent="0.25">
      <c r="A16" s="2"/>
      <c r="B16" s="141"/>
      <c r="C16" s="142"/>
      <c r="D16" s="143"/>
      <c r="E16" s="132" t="s">
        <v>11</v>
      </c>
      <c r="F16" s="133"/>
      <c r="G16" s="8" t="s">
        <v>76</v>
      </c>
    </row>
    <row r="17" spans="1:7" ht="12" customHeight="1" x14ac:dyDescent="0.25">
      <c r="A17" s="49"/>
      <c r="B17" s="126"/>
      <c r="C17" s="140"/>
      <c r="D17" s="127"/>
      <c r="E17" s="128"/>
      <c r="F17" s="128"/>
      <c r="G17" s="129"/>
    </row>
    <row r="18" spans="1:7" ht="12" customHeight="1" x14ac:dyDescent="0.25">
      <c r="A18" s="9"/>
      <c r="B18" s="169" t="s">
        <v>12</v>
      </c>
      <c r="C18" s="170"/>
      <c r="D18" s="170"/>
      <c r="E18" s="170"/>
      <c r="F18" s="170"/>
      <c r="G18" s="170"/>
    </row>
    <row r="19" spans="1:7" ht="12" customHeight="1" x14ac:dyDescent="0.25">
      <c r="A19" s="2"/>
      <c r="B19" s="10"/>
      <c r="C19" s="11"/>
      <c r="D19" s="11"/>
      <c r="E19" s="11"/>
      <c r="F19" s="12"/>
      <c r="G19" s="94"/>
    </row>
    <row r="20" spans="1:7" ht="12" customHeight="1" x14ac:dyDescent="0.25">
      <c r="A20" s="4"/>
      <c r="B20" s="13" t="s">
        <v>13</v>
      </c>
      <c r="C20" s="14"/>
      <c r="D20" s="15"/>
      <c r="E20" s="15"/>
      <c r="F20" s="15"/>
      <c r="G20" s="95"/>
    </row>
    <row r="21" spans="1:7" ht="24" customHeight="1" x14ac:dyDescent="0.25">
      <c r="A21" s="9"/>
      <c r="B21" s="16" t="s">
        <v>14</v>
      </c>
      <c r="C21" s="16" t="s">
        <v>15</v>
      </c>
      <c r="D21" s="16" t="s">
        <v>16</v>
      </c>
      <c r="E21" s="16" t="s">
        <v>17</v>
      </c>
      <c r="F21" s="16" t="s">
        <v>18</v>
      </c>
      <c r="G21" s="16" t="s">
        <v>19</v>
      </c>
    </row>
    <row r="22" spans="1:7" ht="12.75" customHeight="1" x14ac:dyDescent="0.25">
      <c r="A22" s="9"/>
      <c r="B22" s="148" t="s">
        <v>77</v>
      </c>
      <c r="C22" s="149" t="s">
        <v>20</v>
      </c>
      <c r="D22" s="150">
        <v>0.6</v>
      </c>
      <c r="E22" s="151" t="s">
        <v>58</v>
      </c>
      <c r="F22" s="152">
        <v>25000</v>
      </c>
      <c r="G22" s="147">
        <f>(D22*F22)</f>
        <v>15000</v>
      </c>
    </row>
    <row r="23" spans="1:7" ht="12.75" customHeight="1" x14ac:dyDescent="0.25">
      <c r="A23" s="9"/>
      <c r="B23" s="148" t="s">
        <v>78</v>
      </c>
      <c r="C23" s="149" t="s">
        <v>20</v>
      </c>
      <c r="D23" s="150">
        <v>7.5</v>
      </c>
      <c r="E23" s="151" t="s">
        <v>58</v>
      </c>
      <c r="F23" s="152">
        <v>25000</v>
      </c>
      <c r="G23" s="147">
        <f t="shared" ref="G23:G27" si="0">(D23*F23)</f>
        <v>187500</v>
      </c>
    </row>
    <row r="24" spans="1:7" ht="12.75" customHeight="1" x14ac:dyDescent="0.25">
      <c r="A24" s="9"/>
      <c r="B24" s="148" t="s">
        <v>79</v>
      </c>
      <c r="C24" s="149" t="s">
        <v>20</v>
      </c>
      <c r="D24" s="150">
        <v>2</v>
      </c>
      <c r="E24" s="151" t="s">
        <v>58</v>
      </c>
      <c r="F24" s="152">
        <v>25000</v>
      </c>
      <c r="G24" s="147">
        <f t="shared" si="0"/>
        <v>50000</v>
      </c>
    </row>
    <row r="25" spans="1:7" ht="12.75" customHeight="1" x14ac:dyDescent="0.25">
      <c r="A25" s="9"/>
      <c r="B25" s="148" t="s">
        <v>80</v>
      </c>
      <c r="C25" s="149" t="s">
        <v>20</v>
      </c>
      <c r="D25" s="150">
        <v>3</v>
      </c>
      <c r="E25" s="151" t="s">
        <v>81</v>
      </c>
      <c r="F25" s="152">
        <v>25000</v>
      </c>
      <c r="G25" s="147">
        <f t="shared" si="0"/>
        <v>75000</v>
      </c>
    </row>
    <row r="26" spans="1:7" ht="12.75" customHeight="1" x14ac:dyDescent="0.25">
      <c r="A26" s="9"/>
      <c r="B26" s="148" t="s">
        <v>82</v>
      </c>
      <c r="C26" s="149" t="s">
        <v>20</v>
      </c>
      <c r="D26" s="150">
        <v>5.5</v>
      </c>
      <c r="E26" s="151" t="s">
        <v>83</v>
      </c>
      <c r="F26" s="152">
        <v>26000</v>
      </c>
      <c r="G26" s="147">
        <f t="shared" si="0"/>
        <v>143000</v>
      </c>
    </row>
    <row r="27" spans="1:7" ht="12.75" customHeight="1" x14ac:dyDescent="0.25">
      <c r="A27" s="9"/>
      <c r="B27" s="153" t="s">
        <v>84</v>
      </c>
      <c r="C27" s="154" t="s">
        <v>20</v>
      </c>
      <c r="D27" s="155">
        <v>94</v>
      </c>
      <c r="E27" s="156" t="s">
        <v>85</v>
      </c>
      <c r="F27" s="152">
        <v>25000</v>
      </c>
      <c r="G27" s="147">
        <f t="shared" si="0"/>
        <v>2350000</v>
      </c>
    </row>
    <row r="28" spans="1:7" ht="12.75" customHeight="1" x14ac:dyDescent="0.25">
      <c r="A28" s="9"/>
      <c r="B28" s="17" t="s">
        <v>21</v>
      </c>
      <c r="C28" s="18"/>
      <c r="D28" s="18"/>
      <c r="E28" s="18"/>
      <c r="F28" s="19"/>
      <c r="G28" s="116">
        <f>G22+G23+G24+G25+G26+G27</f>
        <v>2820500</v>
      </c>
    </row>
    <row r="29" spans="1:7" ht="12" customHeight="1" x14ac:dyDescent="0.25">
      <c r="A29" s="2"/>
      <c r="B29" s="10"/>
      <c r="C29" s="12"/>
      <c r="D29" s="12"/>
      <c r="E29" s="12"/>
      <c r="F29" s="20"/>
      <c r="G29" s="96"/>
    </row>
    <row r="30" spans="1:7" ht="12" customHeight="1" x14ac:dyDescent="0.25">
      <c r="A30" s="4"/>
      <c r="B30" s="21" t="s">
        <v>22</v>
      </c>
      <c r="C30" s="22"/>
      <c r="D30" s="23"/>
      <c r="E30" s="23"/>
      <c r="F30" s="24"/>
      <c r="G30" s="97"/>
    </row>
    <row r="31" spans="1:7" ht="24" customHeight="1" x14ac:dyDescent="0.25">
      <c r="A31" s="4"/>
      <c r="B31" s="25" t="s">
        <v>14</v>
      </c>
      <c r="C31" s="26" t="s">
        <v>15</v>
      </c>
      <c r="D31" s="26" t="s">
        <v>16</v>
      </c>
      <c r="E31" s="25" t="s">
        <v>59</v>
      </c>
      <c r="F31" s="26" t="s">
        <v>18</v>
      </c>
      <c r="G31" s="25" t="s">
        <v>19</v>
      </c>
    </row>
    <row r="32" spans="1:7" ht="12" customHeight="1" x14ac:dyDescent="0.25">
      <c r="A32" s="4"/>
      <c r="B32" s="27"/>
      <c r="C32" s="28" t="s">
        <v>59</v>
      </c>
      <c r="D32" s="28" t="s">
        <v>59</v>
      </c>
      <c r="E32" s="28" t="s">
        <v>59</v>
      </c>
      <c r="F32" s="86" t="s">
        <v>59</v>
      </c>
      <c r="G32" s="118"/>
    </row>
    <row r="33" spans="1:11" ht="12" customHeight="1" x14ac:dyDescent="0.25">
      <c r="A33" s="4"/>
      <c r="B33" s="29" t="s">
        <v>23</v>
      </c>
      <c r="C33" s="30"/>
      <c r="D33" s="30"/>
      <c r="E33" s="30"/>
      <c r="F33" s="31"/>
      <c r="G33" s="119"/>
    </row>
    <row r="34" spans="1:11" ht="12" customHeight="1" x14ac:dyDescent="0.25">
      <c r="A34" s="2"/>
      <c r="B34" s="32"/>
      <c r="C34" s="33"/>
      <c r="D34" s="33"/>
      <c r="E34" s="33"/>
      <c r="F34" s="34"/>
      <c r="G34" s="98"/>
    </row>
    <row r="35" spans="1:11" ht="12" customHeight="1" x14ac:dyDescent="0.25">
      <c r="A35" s="4"/>
      <c r="B35" s="21" t="s">
        <v>24</v>
      </c>
      <c r="C35" s="22"/>
      <c r="D35" s="23"/>
      <c r="E35" s="23"/>
      <c r="F35" s="24"/>
      <c r="G35" s="97"/>
    </row>
    <row r="36" spans="1:11" ht="24" customHeight="1" x14ac:dyDescent="0.25">
      <c r="A36" s="4"/>
      <c r="B36" s="35" t="s">
        <v>14</v>
      </c>
      <c r="C36" s="35" t="s">
        <v>15</v>
      </c>
      <c r="D36" s="35" t="s">
        <v>16</v>
      </c>
      <c r="E36" s="35" t="s">
        <v>17</v>
      </c>
      <c r="F36" s="36" t="s">
        <v>18</v>
      </c>
      <c r="G36" s="35" t="s">
        <v>19</v>
      </c>
    </row>
    <row r="37" spans="1:11" ht="12.75" customHeight="1" x14ac:dyDescent="0.25">
      <c r="A37" s="9"/>
      <c r="B37" s="153" t="s">
        <v>60</v>
      </c>
      <c r="C37" s="155" t="s">
        <v>25</v>
      </c>
      <c r="D37" s="157">
        <v>0.4</v>
      </c>
      <c r="E37" s="158" t="s">
        <v>86</v>
      </c>
      <c r="F37" s="159">
        <v>280000</v>
      </c>
      <c r="G37" s="160">
        <f>F37*D37*1.19</f>
        <v>133280</v>
      </c>
    </row>
    <row r="38" spans="1:11" ht="12.75" customHeight="1" x14ac:dyDescent="0.25">
      <c r="A38" s="9"/>
      <c r="B38" s="153" t="s">
        <v>61</v>
      </c>
      <c r="C38" s="155" t="s">
        <v>25</v>
      </c>
      <c r="D38" s="157">
        <v>0.45</v>
      </c>
      <c r="E38" s="158" t="s">
        <v>87</v>
      </c>
      <c r="F38" s="159">
        <v>220000</v>
      </c>
      <c r="G38" s="160">
        <f>F38*D38*1.19</f>
        <v>117810</v>
      </c>
    </row>
    <row r="39" spans="1:11" ht="12.75" customHeight="1" x14ac:dyDescent="0.25">
      <c r="A39" s="4"/>
      <c r="B39" s="37" t="s">
        <v>26</v>
      </c>
      <c r="C39" s="38"/>
      <c r="D39" s="38"/>
      <c r="E39" s="38"/>
      <c r="F39" s="38"/>
      <c r="G39" s="117">
        <f>G37+G38</f>
        <v>251090</v>
      </c>
    </row>
    <row r="40" spans="1:11" ht="12" customHeight="1" x14ac:dyDescent="0.25">
      <c r="A40" s="2"/>
      <c r="B40" s="32"/>
      <c r="C40" s="33"/>
      <c r="D40" s="33"/>
      <c r="E40" s="33"/>
      <c r="F40" s="34"/>
      <c r="G40" s="98"/>
    </row>
    <row r="41" spans="1:11" ht="12" customHeight="1" x14ac:dyDescent="0.25">
      <c r="A41" s="4"/>
      <c r="B41" s="21" t="s">
        <v>27</v>
      </c>
      <c r="C41" s="22"/>
      <c r="D41" s="23"/>
      <c r="E41" s="23"/>
      <c r="F41" s="24"/>
      <c r="G41" s="97"/>
    </row>
    <row r="42" spans="1:11" ht="24" customHeight="1" x14ac:dyDescent="0.25">
      <c r="A42" s="4"/>
      <c r="B42" s="89" t="s">
        <v>28</v>
      </c>
      <c r="C42" s="89" t="s">
        <v>29</v>
      </c>
      <c r="D42" s="89" t="s">
        <v>30</v>
      </c>
      <c r="E42" s="89" t="s">
        <v>17</v>
      </c>
      <c r="F42" s="89" t="s">
        <v>18</v>
      </c>
      <c r="G42" s="99" t="s">
        <v>19</v>
      </c>
      <c r="K42" s="85"/>
    </row>
    <row r="43" spans="1:11" ht="12.75" customHeight="1" x14ac:dyDescent="0.25">
      <c r="A43" s="49"/>
      <c r="B43" s="161" t="s">
        <v>88</v>
      </c>
      <c r="C43" s="156" t="s">
        <v>89</v>
      </c>
      <c r="D43" s="156">
        <v>2000</v>
      </c>
      <c r="E43" s="151" t="s">
        <v>58</v>
      </c>
      <c r="F43" s="162">
        <v>520</v>
      </c>
      <c r="G43" s="160">
        <f>F43*D43*1.19</f>
        <v>1237600</v>
      </c>
      <c r="K43" s="85"/>
    </row>
    <row r="44" spans="1:11" ht="12.75" customHeight="1" x14ac:dyDescent="0.25">
      <c r="A44" s="49"/>
      <c r="B44" s="161" t="s">
        <v>90</v>
      </c>
      <c r="C44" s="156"/>
      <c r="D44" s="156"/>
      <c r="E44" s="156"/>
      <c r="F44" s="162"/>
      <c r="G44" s="160"/>
    </row>
    <row r="45" spans="1:11" ht="12.75" customHeight="1" x14ac:dyDescent="0.25">
      <c r="A45" s="49"/>
      <c r="B45" s="163" t="s">
        <v>91</v>
      </c>
      <c r="C45" s="151" t="s">
        <v>89</v>
      </c>
      <c r="D45" s="150">
        <v>500</v>
      </c>
      <c r="E45" s="151" t="s">
        <v>58</v>
      </c>
      <c r="F45" s="164">
        <v>1028</v>
      </c>
      <c r="G45" s="160">
        <f t="shared" ref="G45:G55" si="1">F45*D45*1.19</f>
        <v>611660</v>
      </c>
    </row>
    <row r="46" spans="1:11" ht="12.75" customHeight="1" x14ac:dyDescent="0.25">
      <c r="A46" s="49"/>
      <c r="B46" s="163" t="s">
        <v>62</v>
      </c>
      <c r="C46" s="151" t="s">
        <v>89</v>
      </c>
      <c r="D46" s="150">
        <v>1000</v>
      </c>
      <c r="E46" s="151" t="s">
        <v>58</v>
      </c>
      <c r="F46" s="164">
        <v>1217</v>
      </c>
      <c r="G46" s="160">
        <f t="shared" si="1"/>
        <v>1448230</v>
      </c>
    </row>
    <row r="47" spans="1:11" ht="12.75" customHeight="1" x14ac:dyDescent="0.25">
      <c r="A47" s="49"/>
      <c r="B47" s="163" t="s">
        <v>92</v>
      </c>
      <c r="C47" s="151" t="s">
        <v>89</v>
      </c>
      <c r="D47" s="150">
        <v>500</v>
      </c>
      <c r="E47" s="151" t="s">
        <v>58</v>
      </c>
      <c r="F47" s="164">
        <v>1266</v>
      </c>
      <c r="G47" s="160">
        <f t="shared" si="1"/>
        <v>753270</v>
      </c>
    </row>
    <row r="48" spans="1:11" ht="12.75" customHeight="1" x14ac:dyDescent="0.25">
      <c r="A48" s="49"/>
      <c r="B48" s="161" t="s">
        <v>93</v>
      </c>
      <c r="C48" s="151"/>
      <c r="D48" s="150"/>
      <c r="E48" s="151"/>
      <c r="F48" s="164"/>
      <c r="G48" s="160"/>
    </row>
    <row r="49" spans="1:9" ht="12.75" customHeight="1" x14ac:dyDescent="0.25">
      <c r="A49" s="49"/>
      <c r="B49" s="163" t="s">
        <v>94</v>
      </c>
      <c r="C49" s="165" t="s">
        <v>95</v>
      </c>
      <c r="D49" s="166">
        <v>3</v>
      </c>
      <c r="E49" s="151" t="s">
        <v>58</v>
      </c>
      <c r="F49" s="167">
        <v>13000</v>
      </c>
      <c r="G49" s="160">
        <f t="shared" si="1"/>
        <v>46410</v>
      </c>
    </row>
    <row r="50" spans="1:9" ht="12.75" customHeight="1" x14ac:dyDescent="0.25">
      <c r="A50" s="49"/>
      <c r="B50" s="161" t="s">
        <v>96</v>
      </c>
      <c r="C50" s="165"/>
      <c r="D50" s="166"/>
      <c r="E50" s="165"/>
      <c r="F50" s="167"/>
      <c r="G50" s="160"/>
    </row>
    <row r="51" spans="1:9" ht="12.75" customHeight="1" x14ac:dyDescent="0.25">
      <c r="A51" s="49"/>
      <c r="B51" s="168" t="s">
        <v>97</v>
      </c>
      <c r="C51" s="156" t="s">
        <v>95</v>
      </c>
      <c r="D51" s="156">
        <v>2.5</v>
      </c>
      <c r="E51" s="151" t="s">
        <v>98</v>
      </c>
      <c r="F51" s="152">
        <v>44537</v>
      </c>
      <c r="G51" s="160">
        <f t="shared" si="1"/>
        <v>132497.57499999998</v>
      </c>
    </row>
    <row r="52" spans="1:9" ht="12.75" customHeight="1" x14ac:dyDescent="0.25">
      <c r="A52" s="49"/>
      <c r="B52" s="168" t="s">
        <v>99</v>
      </c>
      <c r="C52" s="156" t="s">
        <v>89</v>
      </c>
      <c r="D52" s="156">
        <v>2</v>
      </c>
      <c r="E52" s="151" t="s">
        <v>98</v>
      </c>
      <c r="F52" s="162">
        <v>22650</v>
      </c>
      <c r="G52" s="160">
        <f t="shared" si="1"/>
        <v>53907</v>
      </c>
    </row>
    <row r="53" spans="1:9" ht="12.75" customHeight="1" x14ac:dyDescent="0.25">
      <c r="A53" s="49"/>
      <c r="B53" s="168" t="s">
        <v>100</v>
      </c>
      <c r="C53" s="156" t="s">
        <v>95</v>
      </c>
      <c r="D53" s="156">
        <v>2</v>
      </c>
      <c r="E53" s="151" t="s">
        <v>101</v>
      </c>
      <c r="F53" s="162">
        <v>15960</v>
      </c>
      <c r="G53" s="160">
        <f t="shared" si="1"/>
        <v>37984.799999999996</v>
      </c>
    </row>
    <row r="54" spans="1:9" ht="12.75" customHeight="1" x14ac:dyDescent="0.25">
      <c r="A54" s="49"/>
      <c r="B54" s="168" t="s">
        <v>102</v>
      </c>
      <c r="C54" s="156" t="s">
        <v>89</v>
      </c>
      <c r="D54" s="156">
        <v>4</v>
      </c>
      <c r="E54" s="151" t="s">
        <v>58</v>
      </c>
      <c r="F54" s="162">
        <v>24080</v>
      </c>
      <c r="G54" s="160">
        <f t="shared" si="1"/>
        <v>114620.79999999999</v>
      </c>
    </row>
    <row r="55" spans="1:9" ht="13.5" customHeight="1" x14ac:dyDescent="0.25">
      <c r="A55" s="49"/>
      <c r="B55" s="168" t="s">
        <v>103</v>
      </c>
      <c r="C55" s="156" t="s">
        <v>89</v>
      </c>
      <c r="D55" s="156">
        <v>2</v>
      </c>
      <c r="E55" s="151" t="s">
        <v>101</v>
      </c>
      <c r="F55" s="162">
        <v>34200</v>
      </c>
      <c r="G55" s="160">
        <f t="shared" si="1"/>
        <v>81396</v>
      </c>
    </row>
    <row r="56" spans="1:9" ht="13.5" customHeight="1" x14ac:dyDescent="0.25">
      <c r="A56" s="49"/>
      <c r="B56" s="37" t="s">
        <v>104</v>
      </c>
      <c r="C56" s="38"/>
      <c r="D56" s="38"/>
      <c r="E56" s="38"/>
      <c r="F56" s="38"/>
      <c r="G56" s="117">
        <f>G43+G45+G46+G47+G49+G51+G52+G53+G54+G55</f>
        <v>4517576.1749999998</v>
      </c>
    </row>
    <row r="57" spans="1:9" ht="12" customHeight="1" x14ac:dyDescent="0.25">
      <c r="A57" s="2"/>
      <c r="B57" s="109"/>
      <c r="C57" s="110"/>
      <c r="D57" s="110"/>
      <c r="E57" s="111"/>
      <c r="F57" s="112"/>
      <c r="G57" s="113"/>
    </row>
    <row r="58" spans="1:9" ht="12" customHeight="1" x14ac:dyDescent="0.25">
      <c r="A58" s="4"/>
      <c r="B58" s="21" t="s">
        <v>31</v>
      </c>
      <c r="C58" s="22"/>
      <c r="D58" s="23"/>
      <c r="E58" s="23"/>
      <c r="F58" s="24"/>
      <c r="G58" s="97"/>
    </row>
    <row r="59" spans="1:9" ht="24" customHeight="1" x14ac:dyDescent="0.25">
      <c r="A59" s="4"/>
      <c r="B59" s="106" t="s">
        <v>32</v>
      </c>
      <c r="C59" s="89" t="s">
        <v>29</v>
      </c>
      <c r="D59" s="89" t="s">
        <v>30</v>
      </c>
      <c r="E59" s="106" t="s">
        <v>17</v>
      </c>
      <c r="F59" s="89" t="s">
        <v>18</v>
      </c>
      <c r="G59" s="106" t="s">
        <v>19</v>
      </c>
    </row>
    <row r="60" spans="1:9" ht="16.5" customHeight="1" x14ac:dyDescent="0.25">
      <c r="A60" s="49"/>
      <c r="B60" s="107" t="s">
        <v>59</v>
      </c>
      <c r="C60" s="108" t="s">
        <v>59</v>
      </c>
      <c r="D60" s="108" t="s">
        <v>59</v>
      </c>
      <c r="E60" s="88" t="s">
        <v>59</v>
      </c>
      <c r="F60" s="90" t="s">
        <v>59</v>
      </c>
      <c r="G60" s="90"/>
    </row>
    <row r="61" spans="1:9" ht="13.5" customHeight="1" x14ac:dyDescent="0.25">
      <c r="A61" s="4"/>
      <c r="B61" s="39" t="s">
        <v>33</v>
      </c>
      <c r="C61" s="40"/>
      <c r="D61" s="40"/>
      <c r="E61" s="105"/>
      <c r="F61" s="41"/>
      <c r="G61" s="120"/>
      <c r="I61" s="114"/>
    </row>
    <row r="62" spans="1:9" ht="12" customHeight="1" x14ac:dyDescent="0.25">
      <c r="A62" s="2"/>
      <c r="B62" s="52"/>
      <c r="C62" s="52"/>
      <c r="D62" s="52"/>
      <c r="E62" s="52"/>
      <c r="F62" s="53"/>
      <c r="G62" s="100"/>
    </row>
    <row r="63" spans="1:9" ht="12" customHeight="1" x14ac:dyDescent="0.25">
      <c r="A63" s="49"/>
      <c r="B63" s="54" t="s">
        <v>34</v>
      </c>
      <c r="C63" s="55"/>
      <c r="D63" s="55"/>
      <c r="E63" s="55"/>
      <c r="F63" s="55"/>
      <c r="G63" s="56">
        <f>G28+G39+G56</f>
        <v>7589166.1749999998</v>
      </c>
    </row>
    <row r="64" spans="1:9" ht="12" customHeight="1" x14ac:dyDescent="0.25">
      <c r="A64" s="49"/>
      <c r="B64" s="57" t="s">
        <v>35</v>
      </c>
      <c r="C64" s="43"/>
      <c r="D64" s="43"/>
      <c r="E64" s="43"/>
      <c r="F64" s="43"/>
      <c r="G64" s="58">
        <f>G63*0.05</f>
        <v>379458.30875000003</v>
      </c>
    </row>
    <row r="65" spans="1:7" ht="12" customHeight="1" x14ac:dyDescent="0.25">
      <c r="A65" s="49"/>
      <c r="B65" s="59" t="s">
        <v>36</v>
      </c>
      <c r="C65" s="42"/>
      <c r="D65" s="42"/>
      <c r="E65" s="42"/>
      <c r="F65" s="42"/>
      <c r="G65" s="60">
        <f>G64+G63</f>
        <v>7968624.4837499997</v>
      </c>
    </row>
    <row r="66" spans="1:7" ht="12" customHeight="1" x14ac:dyDescent="0.25">
      <c r="A66" s="49"/>
      <c r="B66" s="57" t="s">
        <v>37</v>
      </c>
      <c r="C66" s="43"/>
      <c r="D66" s="43"/>
      <c r="E66" s="43"/>
      <c r="F66" s="43"/>
      <c r="G66" s="58">
        <f>G13</f>
        <v>7600000</v>
      </c>
    </row>
    <row r="67" spans="1:7" ht="12" customHeight="1" x14ac:dyDescent="0.25">
      <c r="A67" s="49"/>
      <c r="B67" s="61" t="s">
        <v>38</v>
      </c>
      <c r="C67" s="62"/>
      <c r="D67" s="62"/>
      <c r="E67" s="62"/>
      <c r="F67" s="62"/>
      <c r="G67" s="56">
        <f>G66-G65</f>
        <v>-368624.48374999966</v>
      </c>
    </row>
    <row r="68" spans="1:7" ht="12" customHeight="1" x14ac:dyDescent="0.25">
      <c r="A68" s="49"/>
      <c r="B68" s="50" t="s">
        <v>39</v>
      </c>
      <c r="C68" s="51"/>
      <c r="D68" s="51"/>
      <c r="E68" s="51"/>
      <c r="F68" s="51"/>
      <c r="G68" s="101"/>
    </row>
    <row r="69" spans="1:7" ht="12.75" customHeight="1" thickBot="1" x14ac:dyDescent="0.3">
      <c r="A69" s="49"/>
      <c r="B69" s="63"/>
      <c r="C69" s="51"/>
      <c r="D69" s="51"/>
      <c r="E69" s="51"/>
      <c r="F69" s="51"/>
      <c r="G69" s="101"/>
    </row>
    <row r="70" spans="1:7" ht="12" customHeight="1" x14ac:dyDescent="0.25">
      <c r="A70" s="49"/>
      <c r="B70" s="74" t="s">
        <v>40</v>
      </c>
      <c r="C70" s="75"/>
      <c r="D70" s="75"/>
      <c r="E70" s="75"/>
      <c r="F70" s="76"/>
      <c r="G70" s="101"/>
    </row>
    <row r="71" spans="1:7" ht="12" customHeight="1" x14ac:dyDescent="0.25">
      <c r="A71" s="49"/>
      <c r="B71" s="77" t="s">
        <v>41</v>
      </c>
      <c r="C71" s="48"/>
      <c r="D71" s="48"/>
      <c r="E71" s="48"/>
      <c r="F71" s="78"/>
      <c r="G71" s="101"/>
    </row>
    <row r="72" spans="1:7" ht="12" customHeight="1" x14ac:dyDescent="0.25">
      <c r="A72" s="49"/>
      <c r="B72" s="77" t="s">
        <v>42</v>
      </c>
      <c r="C72" s="48"/>
      <c r="D72" s="48"/>
      <c r="E72" s="48"/>
      <c r="F72" s="78"/>
      <c r="G72" s="101"/>
    </row>
    <row r="73" spans="1:7" ht="12" customHeight="1" x14ac:dyDescent="0.25">
      <c r="A73" s="49"/>
      <c r="B73" s="77" t="s">
        <v>43</v>
      </c>
      <c r="C73" s="48"/>
      <c r="D73" s="48"/>
      <c r="E73" s="48"/>
      <c r="F73" s="78"/>
      <c r="G73" s="101"/>
    </row>
    <row r="74" spans="1:7" ht="12" customHeight="1" x14ac:dyDescent="0.25">
      <c r="A74" s="49"/>
      <c r="B74" s="77" t="s">
        <v>44</v>
      </c>
      <c r="C74" s="48"/>
      <c r="D74" s="48"/>
      <c r="E74" s="48"/>
      <c r="F74" s="78"/>
      <c r="G74" s="101"/>
    </row>
    <row r="75" spans="1:7" ht="12" customHeight="1" x14ac:dyDescent="0.25">
      <c r="A75" s="49"/>
      <c r="B75" s="77" t="s">
        <v>45</v>
      </c>
      <c r="C75" s="48"/>
      <c r="D75" s="48"/>
      <c r="E75" s="48"/>
      <c r="F75" s="78"/>
      <c r="G75" s="101"/>
    </row>
    <row r="76" spans="1:7" ht="12.75" customHeight="1" thickBot="1" x14ac:dyDescent="0.3">
      <c r="A76" s="49"/>
      <c r="B76" s="79" t="s">
        <v>46</v>
      </c>
      <c r="C76" s="80"/>
      <c r="D76" s="80"/>
      <c r="E76" s="80"/>
      <c r="F76" s="81"/>
      <c r="G76" s="101"/>
    </row>
    <row r="77" spans="1:7" ht="12.75" customHeight="1" x14ac:dyDescent="0.25">
      <c r="A77" s="49"/>
      <c r="B77" s="72"/>
      <c r="C77" s="48"/>
      <c r="D77" s="48"/>
      <c r="E77" s="48"/>
      <c r="F77" s="48"/>
      <c r="G77" s="101"/>
    </row>
    <row r="78" spans="1:7" ht="15" customHeight="1" thickBot="1" x14ac:dyDescent="0.3">
      <c r="A78" s="49"/>
      <c r="B78" s="174" t="s">
        <v>47</v>
      </c>
      <c r="C78" s="175"/>
      <c r="D78" s="71"/>
      <c r="E78" s="44"/>
      <c r="F78" s="44"/>
      <c r="G78" s="101"/>
    </row>
    <row r="79" spans="1:7" ht="12" customHeight="1" x14ac:dyDescent="0.25">
      <c r="A79" s="49"/>
      <c r="B79" s="65" t="s">
        <v>32</v>
      </c>
      <c r="C79" s="121" t="s">
        <v>48</v>
      </c>
      <c r="D79" s="122" t="s">
        <v>49</v>
      </c>
      <c r="E79" s="44"/>
      <c r="F79" s="44"/>
      <c r="G79" s="101"/>
    </row>
    <row r="80" spans="1:7" ht="12" customHeight="1" x14ac:dyDescent="0.25">
      <c r="A80" s="49"/>
      <c r="B80" s="66" t="s">
        <v>50</v>
      </c>
      <c r="C80" s="45">
        <f>G28</f>
        <v>2820500</v>
      </c>
      <c r="D80" s="67">
        <f>(C80/C86)</f>
        <v>0.35395067313708889</v>
      </c>
      <c r="E80" s="44"/>
      <c r="F80" s="44"/>
      <c r="G80" s="101"/>
    </row>
    <row r="81" spans="1:7" ht="12" customHeight="1" x14ac:dyDescent="0.25">
      <c r="A81" s="49"/>
      <c r="B81" s="66" t="s">
        <v>51</v>
      </c>
      <c r="C81" s="45">
        <f>G33</f>
        <v>0</v>
      </c>
      <c r="D81" s="67">
        <v>0</v>
      </c>
      <c r="E81" s="44"/>
      <c r="F81" s="44"/>
      <c r="G81" s="101"/>
    </row>
    <row r="82" spans="1:7" ht="12" customHeight="1" x14ac:dyDescent="0.25">
      <c r="A82" s="49"/>
      <c r="B82" s="66" t="s">
        <v>52</v>
      </c>
      <c r="C82" s="45">
        <f>G39</f>
        <v>251090</v>
      </c>
      <c r="D82" s="67">
        <f>(C82/C86)</f>
        <v>3.1509829646513617E-2</v>
      </c>
      <c r="E82" s="44"/>
      <c r="F82" s="44"/>
      <c r="G82" s="101"/>
    </row>
    <row r="83" spans="1:7" ht="12" customHeight="1" x14ac:dyDescent="0.25">
      <c r="A83" s="49"/>
      <c r="B83" s="66" t="s">
        <v>28</v>
      </c>
      <c r="C83" s="45">
        <f>G56</f>
        <v>4517576.1749999998</v>
      </c>
      <c r="D83" s="67">
        <f>(C83/C86)</f>
        <v>0.56692044959734988</v>
      </c>
      <c r="E83" s="44"/>
      <c r="F83" s="44"/>
      <c r="G83" s="101"/>
    </row>
    <row r="84" spans="1:7" ht="12" customHeight="1" x14ac:dyDescent="0.25">
      <c r="A84" s="49"/>
      <c r="B84" s="66" t="s">
        <v>53</v>
      </c>
      <c r="C84" s="46">
        <f>G61</f>
        <v>0</v>
      </c>
      <c r="D84" s="67">
        <f>(C84/C86)</f>
        <v>0</v>
      </c>
      <c r="E84" s="47"/>
      <c r="F84" s="47"/>
      <c r="G84" s="101"/>
    </row>
    <row r="85" spans="1:7" ht="12" customHeight="1" x14ac:dyDescent="0.25">
      <c r="A85" s="49"/>
      <c r="B85" s="66" t="s">
        <v>54</v>
      </c>
      <c r="C85" s="46">
        <f>G64</f>
        <v>379458.30875000003</v>
      </c>
      <c r="D85" s="67">
        <f>(C85/C86)</f>
        <v>4.7619047619047623E-2</v>
      </c>
      <c r="E85" s="47"/>
      <c r="F85" s="47"/>
      <c r="G85" s="101"/>
    </row>
    <row r="86" spans="1:7" ht="12.75" customHeight="1" thickBot="1" x14ac:dyDescent="0.3">
      <c r="A86" s="49"/>
      <c r="B86" s="68" t="s">
        <v>55</v>
      </c>
      <c r="C86" s="69">
        <f>SUM(C80:C85)</f>
        <v>7968624.4837499997</v>
      </c>
      <c r="D86" s="70">
        <f>SUM(D80:D85)</f>
        <v>1</v>
      </c>
      <c r="E86" s="47"/>
      <c r="F86" s="47"/>
      <c r="G86" s="101"/>
    </row>
    <row r="87" spans="1:7" ht="12" customHeight="1" x14ac:dyDescent="0.25">
      <c r="A87" s="49"/>
      <c r="B87" s="63"/>
      <c r="C87" s="51"/>
      <c r="D87" s="51"/>
      <c r="E87" s="51"/>
      <c r="F87" s="51"/>
      <c r="G87" s="101"/>
    </row>
    <row r="88" spans="1:7" ht="12.75" customHeight="1" thickBot="1" x14ac:dyDescent="0.3">
      <c r="A88" s="49"/>
      <c r="B88" s="64"/>
      <c r="C88" s="51"/>
      <c r="D88" s="51"/>
      <c r="E88" s="51"/>
      <c r="F88" s="51"/>
      <c r="G88" s="101"/>
    </row>
    <row r="89" spans="1:7" ht="12" customHeight="1" thickBot="1" x14ac:dyDescent="0.3">
      <c r="A89" s="49"/>
      <c r="B89" s="171" t="s">
        <v>66</v>
      </c>
      <c r="C89" s="172"/>
      <c r="D89" s="172"/>
      <c r="E89" s="173"/>
      <c r="F89" s="47"/>
      <c r="G89" s="101"/>
    </row>
    <row r="90" spans="1:7" ht="12" customHeight="1" x14ac:dyDescent="0.25">
      <c r="A90" s="49"/>
      <c r="B90" s="83" t="s">
        <v>64</v>
      </c>
      <c r="C90" s="115">
        <v>20000</v>
      </c>
      <c r="D90" s="115">
        <f>G9</f>
        <v>380</v>
      </c>
      <c r="E90" s="115">
        <v>28000</v>
      </c>
      <c r="F90" s="82"/>
      <c r="G90" s="102"/>
    </row>
    <row r="91" spans="1:7" ht="12.75" customHeight="1" thickBot="1" x14ac:dyDescent="0.3">
      <c r="A91" s="49"/>
      <c r="B91" s="68" t="s">
        <v>65</v>
      </c>
      <c r="C91" s="69">
        <f>(G65/C90)</f>
        <v>398.43122418749999</v>
      </c>
      <c r="D91" s="69">
        <f>(G65/D90)</f>
        <v>20970.064430921051</v>
      </c>
      <c r="E91" s="84">
        <f>(G65/E90)</f>
        <v>284.59373156250001</v>
      </c>
      <c r="F91" s="82"/>
      <c r="G91" s="102"/>
    </row>
    <row r="92" spans="1:7" ht="15.6" customHeight="1" x14ac:dyDescent="0.25">
      <c r="A92" s="49"/>
      <c r="B92" s="73" t="s">
        <v>56</v>
      </c>
      <c r="C92" s="48"/>
      <c r="D92" s="48"/>
      <c r="E92" s="48"/>
      <c r="F92" s="48"/>
      <c r="G92" s="103"/>
    </row>
    <row r="94" spans="1:7" ht="11.25" customHeight="1" x14ac:dyDescent="0.25">
      <c r="C94"/>
      <c r="D94"/>
    </row>
  </sheetData>
  <mergeCells count="5">
    <mergeCell ref="B18:G18"/>
    <mergeCell ref="B89:E89"/>
    <mergeCell ref="B78:C78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Guerrero Mora Marcelo Andres Rodrigo</cp:lastModifiedBy>
  <cp:lastPrinted>2023-02-10T19:03:25Z</cp:lastPrinted>
  <dcterms:created xsi:type="dcterms:W3CDTF">2020-11-27T12:49:26Z</dcterms:created>
  <dcterms:modified xsi:type="dcterms:W3CDTF">2023-03-13T11:42:18Z</dcterms:modified>
</cp:coreProperties>
</file>