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indap-my.sharepoint.com/personal/rtorres_indap_cl/Documents/CONTROL DE GESTION 2023/CREDITO/Fichas Técnicas_ÑUBLE marzo 2023/Coelemu/"/>
    </mc:Choice>
  </mc:AlternateContent>
  <xr:revisionPtr revIDLastSave="4" documentId="11_FD63F8587665A4AE199E9EC385E5AE79BB70321E" xr6:coauthVersionLast="47" xr6:coauthVersionMax="47" xr10:uidLastSave="{4E177D84-ABD9-4CE9-9477-8ED14068DE41}"/>
  <bookViews>
    <workbookView xWindow="2850" yWindow="2850" windowWidth="21600" windowHeight="11385" xr2:uid="{00000000-000D-0000-FFFF-FFFF00000000}"/>
  </bookViews>
  <sheets>
    <sheet name="PAPAS" sheetId="1" r:id="rId1"/>
  </sheets>
  <definedNames>
    <definedName name="_xlnm.Print_Area" localSheetId="0">PAPAS!$A$1:$H$102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54" i="1"/>
  <c r="G55" i="1"/>
  <c r="G56" i="1"/>
  <c r="G57" i="1"/>
  <c r="G58" i="1"/>
  <c r="G59" i="1"/>
  <c r="G60" i="1"/>
  <c r="G61" i="1"/>
  <c r="G62" i="1"/>
  <c r="G63" i="1"/>
  <c r="G64" i="1"/>
  <c r="G65" i="1"/>
  <c r="G53" i="1"/>
  <c r="G46" i="1"/>
  <c r="G45" i="1"/>
  <c r="G44" i="1"/>
  <c r="G43" i="1"/>
  <c r="G42" i="1"/>
  <c r="G41" i="1"/>
  <c r="G40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2" i="1"/>
  <c r="G47" i="1" l="1"/>
  <c r="G36" i="1"/>
  <c r="C96" i="1"/>
  <c r="D93" i="1" s="1"/>
  <c r="G71" i="1"/>
  <c r="G76" i="1"/>
  <c r="D90" i="1" l="1"/>
  <c r="D94" i="1"/>
  <c r="D95" i="1"/>
  <c r="D92" i="1"/>
  <c r="G66" i="1"/>
  <c r="G73" i="1" s="1"/>
  <c r="G74" i="1" l="1"/>
  <c r="G75" i="1" s="1"/>
  <c r="D101" i="1" s="1"/>
  <c r="D96" i="1"/>
  <c r="G77" i="1" l="1"/>
  <c r="C101" i="1"/>
  <c r="E101" i="1"/>
</calcChain>
</file>

<file path=xl/sharedStrings.xml><?xml version="1.0" encoding="utf-8"?>
<sst xmlns="http://schemas.openxmlformats.org/spreadsheetml/2006/main" count="184" uniqueCount="114">
  <si>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</si>
  <si>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</si>
  <si>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</si>
  <si>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</si>
  <si>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</si>
  <si>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</si>
  <si>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</si>
  <si>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</si>
  <si>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</si>
  <si>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</si>
  <si>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</si>
  <si>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</si>
  <si>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</si>
  <si>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</si>
  <si>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</si>
  <si>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</si>
  <si>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</si>
  <si>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</si>
  <si>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</si>
  <si>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</si>
  <si>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</si>
  <si>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</si>
  <si>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</si>
  <si>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</si>
  <si>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Octubre-Noviembre</t>
  </si>
  <si>
    <t>INSUMOS</t>
  </si>
  <si>
    <t>Insumos</t>
  </si>
  <si>
    <t>Unidad (Kg/l/u)</t>
  </si>
  <si>
    <t>Cantidad (Kg/l/u)</t>
  </si>
  <si>
    <t>SEMILLA</t>
  </si>
  <si>
    <t>FERTILIZANTES</t>
  </si>
  <si>
    <t>Urea Granulada</t>
  </si>
  <si>
    <t>Lt.</t>
  </si>
  <si>
    <t>Lorsban 4 E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</si>
  <si>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</si>
  <si>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</si>
  <si>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</si>
  <si>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</si>
  <si>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</si>
  <si>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</si>
  <si>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</si>
  <si>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</si>
  <si>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</si>
  <si>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</si>
  <si>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</si>
  <si>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</si>
  <si>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</si>
  <si>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</si>
  <si>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</si>
  <si>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</si>
  <si>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</si>
  <si>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</si>
  <si>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</si>
  <si>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</si>
  <si>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</si>
  <si>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</si>
  <si>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</si>
  <si>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</si>
  <si>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</si>
  <si>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JA</t>
  </si>
  <si>
    <t>PAPAS</t>
  </si>
  <si>
    <t>DESIREE</t>
  </si>
  <si>
    <t>BAJO</t>
  </si>
  <si>
    <t>ÑUBLE</t>
  </si>
  <si>
    <t>MERCADO LOCAL</t>
  </si>
  <si>
    <t>SEQUÍA</t>
  </si>
  <si>
    <t>Rotura</t>
  </si>
  <si>
    <t>Junio</t>
  </si>
  <si>
    <t>Rastraje</t>
  </si>
  <si>
    <t>Junio/Agosto/Sept.</t>
  </si>
  <si>
    <t>Rastra Plana</t>
  </si>
  <si>
    <t>Junio/Septiembre</t>
  </si>
  <si>
    <t>Cruza</t>
  </si>
  <si>
    <t>Agosto</t>
  </si>
  <si>
    <t>Surcadura</t>
  </si>
  <si>
    <t>Septiembre</t>
  </si>
  <si>
    <t>Aplicación Fertilizantes</t>
  </si>
  <si>
    <t>Siembra</t>
  </si>
  <si>
    <t>Acequiadura</t>
  </si>
  <si>
    <t>Aplicación Herbicida</t>
  </si>
  <si>
    <t>Aplicación Nitrogeno</t>
  </si>
  <si>
    <t>Octubre</t>
  </si>
  <si>
    <t>Aporca</t>
  </si>
  <si>
    <t>Noviembre</t>
  </si>
  <si>
    <t>Aplicación Fugicida</t>
  </si>
  <si>
    <t>Diciembre</t>
  </si>
  <si>
    <t>Aplicación Insecticida</t>
  </si>
  <si>
    <t>Enero</t>
  </si>
  <si>
    <t>Riego</t>
  </si>
  <si>
    <t>post-emergencia</t>
  </si>
  <si>
    <t>Cosecha</t>
  </si>
  <si>
    <t>Marzo</t>
  </si>
  <si>
    <t>Papas</t>
  </si>
  <si>
    <t>KILOS</t>
  </si>
  <si>
    <t>Super Fosfato Triple</t>
  </si>
  <si>
    <t>FUNGICIDA</t>
  </si>
  <si>
    <t>Anagra Plus</t>
  </si>
  <si>
    <t>Dithane M-45</t>
  </si>
  <si>
    <t>HERBICIDA</t>
  </si>
  <si>
    <t>Bectra</t>
  </si>
  <si>
    <t>LITROS</t>
  </si>
  <si>
    <t>Agosto/Noviembre</t>
  </si>
  <si>
    <t>Analisis de Suelos</t>
  </si>
  <si>
    <t>Sacos (25 kg)</t>
  </si>
  <si>
    <t>Fletes</t>
  </si>
  <si>
    <t>Anual</t>
  </si>
  <si>
    <t>COELEMU</t>
  </si>
  <si>
    <t>RENDIMIENTO (kg/Há.)</t>
  </si>
  <si>
    <t>PRECIO ESPERADO ($/kg)</t>
  </si>
  <si>
    <t>ESCENARIOS COSTO UNITARIO  ($/kg)</t>
  </si>
  <si>
    <t>Rendimiento (kg/hà)</t>
  </si>
  <si>
    <t>Costo unitario ($/kg) (*)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</si>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</sst>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4" x14ac:knownFonts="1">
    <font>
      <sz val="11"/>
      <color indexed="8"/>
      <name val="Calibri"/>
    </font>
    <font>
      <sz val="10"/>
      <name val="Arial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8"/>
      <name val="Arial Narrow"/>
      <family val="2"/>
    </font>
    <font>
      <b/>
      <i/>
      <sz val="8"/>
      <color indexed="9"/>
      <name val="Arial Narrow"/>
      <family val="2"/>
    </font>
    <font>
      <b/>
      <sz val="8"/>
      <color theme="1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u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" fillId="0" borderId="23"/>
  </cellStyleXfs>
  <cellXfs count="148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0" xfId="0" applyFill="1" applyBorder="1"/>
    <xf numFmtId="0" fontId="0" fillId="2" borderId="21" xfId="0" applyFill="1" applyBorder="1"/>
    <xf numFmtId="0" fontId="0" fillId="2" borderId="25" xfId="0" applyFill="1" applyBorder="1"/>
    <xf numFmtId="0" fontId="0" fillId="0" borderId="23" xfId="0" applyNumberFormat="1" applyBorder="1"/>
    <xf numFmtId="49" fontId="2" fillId="3" borderId="5" xfId="0" applyNumberFormat="1" applyFont="1" applyFill="1" applyBorder="1" applyAlignment="1">
      <alignment vertical="center" wrapText="1"/>
    </xf>
    <xf numFmtId="0" fontId="3" fillId="10" borderId="57" xfId="0" applyFont="1" applyFill="1" applyBorder="1" applyAlignment="1">
      <alignment horizontal="right" wrapText="1"/>
    </xf>
    <xf numFmtId="0" fontId="4" fillId="2" borderId="7" xfId="0" applyFont="1" applyFill="1" applyBorder="1"/>
    <xf numFmtId="3" fontId="3" fillId="10" borderId="57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vertical="center" wrapText="1"/>
    </xf>
    <xf numFmtId="0" fontId="3" fillId="10" borderId="57" xfId="0" applyFont="1" applyFill="1" applyBorder="1" applyAlignment="1">
      <alignment horizontal="right"/>
    </xf>
    <xf numFmtId="17" fontId="6" fillId="10" borderId="57" xfId="0" applyNumberFormat="1" applyFont="1" applyFill="1" applyBorder="1" applyAlignment="1">
      <alignment horizontal="right"/>
    </xf>
    <xf numFmtId="49" fontId="4" fillId="2" borderId="6" xfId="0" applyNumberFormat="1" applyFont="1" applyFill="1" applyBorder="1"/>
    <xf numFmtId="0" fontId="4" fillId="2" borderId="6" xfId="0" applyFont="1" applyFill="1" applyBorder="1"/>
    <xf numFmtId="17" fontId="3" fillId="0" borderId="57" xfId="0" applyNumberFormat="1" applyFont="1" applyBorder="1" applyAlignment="1">
      <alignment horizontal="right"/>
    </xf>
    <xf numFmtId="0" fontId="3" fillId="0" borderId="57" xfId="0" applyFont="1" applyBorder="1" applyAlignment="1">
      <alignment horizontal="right"/>
    </xf>
    <xf numFmtId="0" fontId="4" fillId="2" borderId="8" xfId="0" applyFont="1" applyFill="1" applyBorder="1" applyAlignment="1">
      <alignment wrapText="1"/>
    </xf>
    <xf numFmtId="14" fontId="4" fillId="2" borderId="9" xfId="0" applyNumberFormat="1" applyFont="1" applyFill="1" applyBorder="1"/>
    <xf numFmtId="0" fontId="4" fillId="2" borderId="3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justify" wrapText="1"/>
    </xf>
    <xf numFmtId="0" fontId="4" fillId="2" borderId="11" xfId="0" applyFont="1" applyFill="1" applyBorder="1"/>
    <xf numFmtId="0" fontId="4" fillId="2" borderId="12" xfId="0" applyFont="1" applyFill="1" applyBorder="1" applyAlignment="1">
      <alignment horizontal="left"/>
    </xf>
    <xf numFmtId="0" fontId="4" fillId="2" borderId="12" xfId="0" applyFont="1" applyFill="1" applyBorder="1"/>
    <xf numFmtId="49" fontId="2" fillId="5" borderId="1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0" fontId="6" fillId="0" borderId="57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center"/>
    </xf>
    <xf numFmtId="3" fontId="6" fillId="0" borderId="57" xfId="0" applyNumberFormat="1" applyFont="1" applyBorder="1"/>
    <xf numFmtId="0" fontId="6" fillId="0" borderId="57" xfId="0" applyFont="1" applyFill="1" applyBorder="1" applyAlignment="1">
      <alignment horizontal="left"/>
    </xf>
    <xf numFmtId="0" fontId="3" fillId="0" borderId="57" xfId="0" applyFont="1" applyBorder="1" applyAlignment="1">
      <alignment horizontal="left"/>
    </xf>
    <xf numFmtId="0" fontId="3" fillId="0" borderId="57" xfId="0" applyFont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3" fontId="4" fillId="2" borderId="12" xfId="0" applyNumberFormat="1" applyFont="1" applyFill="1" applyBorder="1"/>
    <xf numFmtId="49" fontId="2" fillId="5" borderId="15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 wrapText="1"/>
    </xf>
    <xf numFmtId="0" fontId="3" fillId="10" borderId="57" xfId="0" applyFont="1" applyFill="1" applyBorder="1"/>
    <xf numFmtId="0" fontId="3" fillId="10" borderId="57" xfId="0" applyFont="1" applyFill="1" applyBorder="1" applyAlignment="1">
      <alignment horizontal="center" wrapText="1"/>
    </xf>
    <xf numFmtId="0" fontId="3" fillId="10" borderId="57" xfId="0" applyFont="1" applyFill="1" applyBorder="1" applyAlignment="1">
      <alignment horizontal="center"/>
    </xf>
    <xf numFmtId="3" fontId="3" fillId="10" borderId="57" xfId="0" applyNumberFormat="1" applyFont="1" applyFill="1" applyBorder="1"/>
    <xf numFmtId="0" fontId="3" fillId="0" borderId="57" xfId="0" applyFont="1" applyBorder="1"/>
    <xf numFmtId="49" fontId="5" fillId="3" borderId="15" xfId="0" applyNumberFormat="1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0" fontId="4" fillId="2" borderId="17" xfId="0" applyFont="1" applyFill="1" applyBorder="1"/>
    <xf numFmtId="0" fontId="4" fillId="2" borderId="18" xfId="0" applyFont="1" applyFill="1" applyBorder="1"/>
    <xf numFmtId="3" fontId="4" fillId="2" borderId="18" xfId="0" applyNumberFormat="1" applyFont="1" applyFill="1" applyBorder="1"/>
    <xf numFmtId="49" fontId="2" fillId="3" borderId="13" xfId="0" applyNumberFormat="1" applyFont="1" applyFill="1" applyBorder="1" applyAlignment="1">
      <alignment horizontal="center" vertical="center" wrapText="1"/>
    </xf>
    <xf numFmtId="0" fontId="8" fillId="10" borderId="57" xfId="0" applyFont="1" applyFill="1" applyBorder="1" applyAlignment="1">
      <alignment wrapText="1"/>
    </xf>
    <xf numFmtId="3" fontId="3" fillId="0" borderId="57" xfId="0" applyNumberFormat="1" applyFont="1" applyBorder="1"/>
    <xf numFmtId="0" fontId="9" fillId="2" borderId="6" xfId="0" applyFont="1" applyFill="1" applyBorder="1" applyAlignment="1">
      <alignment horizontal="left" vertical="center" wrapText="1"/>
    </xf>
    <xf numFmtId="0" fontId="3" fillId="10" borderId="57" xfId="0" applyFont="1" applyFill="1" applyBorder="1" applyAlignment="1">
      <alignment wrapText="1"/>
    </xf>
    <xf numFmtId="3" fontId="4" fillId="2" borderId="6" xfId="0" applyNumberFormat="1" applyFont="1" applyFill="1" applyBorder="1"/>
    <xf numFmtId="0" fontId="6" fillId="0" borderId="57" xfId="0" applyFont="1" applyBorder="1"/>
    <xf numFmtId="0" fontId="4" fillId="0" borderId="57" xfId="1" applyFont="1" applyBorder="1" applyAlignment="1">
      <alignment horizontal="center"/>
    </xf>
    <xf numFmtId="0" fontId="10" fillId="0" borderId="57" xfId="0" applyFont="1" applyBorder="1"/>
    <xf numFmtId="49" fontId="4" fillId="2" borderId="19" xfId="0" applyNumberFormat="1" applyFont="1" applyFill="1" applyBorder="1"/>
    <xf numFmtId="49" fontId="4" fillId="2" borderId="19" xfId="0" applyNumberFormat="1" applyFont="1" applyFill="1" applyBorder="1" applyAlignment="1">
      <alignment horizontal="center"/>
    </xf>
    <xf numFmtId="0" fontId="4" fillId="2" borderId="19" xfId="0" applyNumberFormat="1" applyFont="1" applyFill="1" applyBorder="1"/>
    <xf numFmtId="3" fontId="4" fillId="2" borderId="19" xfId="0" applyNumberFormat="1" applyFont="1" applyFill="1" applyBorder="1"/>
    <xf numFmtId="0" fontId="4" fillId="2" borderId="18" xfId="0" applyFont="1" applyFill="1" applyBorder="1" applyAlignment="1">
      <alignment horizontal="center"/>
    </xf>
    <xf numFmtId="49" fontId="2" fillId="3" borderId="13" xfId="0" applyNumberFormat="1" applyFont="1" applyFill="1" applyBorder="1" applyAlignment="1">
      <alignment horizontal="center" vertical="center"/>
    </xf>
    <xf numFmtId="0" fontId="6" fillId="0" borderId="57" xfId="0" applyFont="1" applyBorder="1" applyAlignment="1">
      <alignment wrapText="1"/>
    </xf>
    <xf numFmtId="3" fontId="6" fillId="0" borderId="57" xfId="0" applyNumberFormat="1" applyFont="1" applyBorder="1" applyAlignment="1">
      <alignment horizontal="center"/>
    </xf>
    <xf numFmtId="3" fontId="6" fillId="10" borderId="57" xfId="0" applyNumberFormat="1" applyFont="1" applyFill="1" applyBorder="1" applyAlignment="1">
      <alignment horizontal="right" indent="1"/>
    </xf>
    <xf numFmtId="49" fontId="5" fillId="3" borderId="20" xfId="0" applyNumberFormat="1" applyFont="1" applyFill="1" applyBorder="1" applyAlignment="1">
      <alignment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/>
    </xf>
    <xf numFmtId="3" fontId="5" fillId="3" borderId="20" xfId="0" applyNumberFormat="1" applyFont="1" applyFill="1" applyBorder="1" applyAlignment="1">
      <alignment vertical="center"/>
    </xf>
    <xf numFmtId="0" fontId="4" fillId="2" borderId="26" xfId="0" applyFont="1" applyFill="1" applyBorder="1"/>
    <xf numFmtId="3" fontId="4" fillId="2" borderId="26" xfId="0" applyNumberFormat="1" applyFont="1" applyFill="1" applyBorder="1"/>
    <xf numFmtId="49" fontId="2" fillId="5" borderId="27" xfId="0" applyNumberFormat="1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164" fontId="2" fillId="5" borderId="29" xfId="0" applyNumberFormat="1" applyFont="1" applyFill="1" applyBorder="1" applyAlignment="1">
      <alignment vertical="center"/>
    </xf>
    <xf numFmtId="49" fontId="2" fillId="3" borderId="30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164" fontId="2" fillId="3" borderId="31" xfId="0" applyNumberFormat="1" applyFont="1" applyFill="1" applyBorder="1" applyAlignment="1">
      <alignment vertical="center"/>
    </xf>
    <xf numFmtId="49" fontId="2" fillId="5" borderId="30" xfId="0" applyNumberFormat="1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164" fontId="2" fillId="5" borderId="31" xfId="0" applyNumberFormat="1" applyFont="1" applyFill="1" applyBorder="1" applyAlignment="1">
      <alignment vertical="center"/>
    </xf>
    <xf numFmtId="49" fontId="2" fillId="5" borderId="32" xfId="0" applyNumberFormat="1" applyFont="1" applyFill="1" applyBorder="1" applyAlignment="1">
      <alignment vertical="center"/>
    </xf>
    <xf numFmtId="0" fontId="2" fillId="5" borderId="33" xfId="0" applyFont="1" applyFill="1" applyBorder="1" applyAlignment="1">
      <alignment vertical="center"/>
    </xf>
    <xf numFmtId="164" fontId="2" fillId="6" borderId="34" xfId="0" applyNumberFormat="1" applyFont="1" applyFill="1" applyBorder="1" applyAlignment="1">
      <alignment vertical="center"/>
    </xf>
    <xf numFmtId="49" fontId="4" fillId="2" borderId="23" xfId="0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164" fontId="2" fillId="2" borderId="23" xfId="0" applyNumberFormat="1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49" fontId="9" fillId="2" borderId="45" xfId="0" applyNumberFormat="1" applyFont="1" applyFill="1" applyBorder="1" applyAlignment="1">
      <alignment vertical="center"/>
    </xf>
    <xf numFmtId="0" fontId="4" fillId="2" borderId="46" xfId="0" applyFont="1" applyFill="1" applyBorder="1"/>
    <xf numFmtId="0" fontId="4" fillId="2" borderId="47" xfId="0" applyFont="1" applyFill="1" applyBorder="1"/>
    <xf numFmtId="49" fontId="4" fillId="2" borderId="48" xfId="0" applyNumberFormat="1" applyFont="1" applyFill="1" applyBorder="1" applyAlignment="1">
      <alignment vertical="center"/>
    </xf>
    <xf numFmtId="0" fontId="4" fillId="2" borderId="23" xfId="0" applyFont="1" applyFill="1" applyBorder="1"/>
    <xf numFmtId="0" fontId="4" fillId="2" borderId="49" xfId="0" applyFont="1" applyFill="1" applyBorder="1"/>
    <xf numFmtId="49" fontId="4" fillId="2" borderId="50" xfId="0" applyNumberFormat="1" applyFont="1" applyFill="1" applyBorder="1" applyAlignment="1">
      <alignment vertical="center"/>
    </xf>
    <xf numFmtId="0" fontId="4" fillId="2" borderId="51" xfId="0" applyFont="1" applyFill="1" applyBorder="1"/>
    <xf numFmtId="0" fontId="4" fillId="2" borderId="52" xfId="0" applyFont="1" applyFill="1" applyBorder="1"/>
    <xf numFmtId="0" fontId="4" fillId="9" borderId="44" xfId="0" applyFont="1" applyFill="1" applyBorder="1"/>
    <xf numFmtId="0" fontId="4" fillId="7" borderId="23" xfId="0" applyFont="1" applyFill="1" applyBorder="1"/>
    <xf numFmtId="49" fontId="9" fillId="8" borderId="35" xfId="0" applyNumberFormat="1" applyFont="1" applyFill="1" applyBorder="1" applyAlignment="1">
      <alignment vertical="center"/>
    </xf>
    <xf numFmtId="49" fontId="9" fillId="8" borderId="24" xfId="0" applyNumberFormat="1" applyFont="1" applyFill="1" applyBorder="1" applyAlignment="1">
      <alignment vertical="center"/>
    </xf>
    <xf numFmtId="49" fontId="4" fillId="8" borderId="36" xfId="0" applyNumberFormat="1" applyFont="1" applyFill="1" applyBorder="1"/>
    <xf numFmtId="49" fontId="9" fillId="2" borderId="37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9" fontId="4" fillId="2" borderId="38" xfId="0" applyNumberFormat="1" applyFont="1" applyFill="1" applyBorder="1"/>
    <xf numFmtId="0" fontId="9" fillId="2" borderId="6" xfId="0" applyNumberFormat="1" applyFont="1" applyFill="1" applyBorder="1" applyAlignment="1">
      <alignment vertical="center"/>
    </xf>
    <xf numFmtId="165" fontId="9" fillId="2" borderId="6" xfId="0" applyNumberFormat="1" applyFont="1" applyFill="1" applyBorder="1" applyAlignment="1">
      <alignment vertical="center"/>
    </xf>
    <xf numFmtId="0" fontId="2" fillId="7" borderId="23" xfId="0" applyFont="1" applyFill="1" applyBorder="1" applyAlignment="1">
      <alignment vertical="center"/>
    </xf>
    <xf numFmtId="49" fontId="9" fillId="8" borderId="39" xfId="0" applyNumberFormat="1" applyFont="1" applyFill="1" applyBorder="1" applyAlignment="1">
      <alignment vertical="center"/>
    </xf>
    <xf numFmtId="165" fontId="9" fillId="8" borderId="40" xfId="0" applyNumberFormat="1" applyFont="1" applyFill="1" applyBorder="1" applyAlignment="1">
      <alignment vertical="center"/>
    </xf>
    <xf numFmtId="9" fontId="9" fillId="8" borderId="41" xfId="0" applyNumberFormat="1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2" fillId="9" borderId="22" xfId="0" applyFont="1" applyFill="1" applyBorder="1" applyAlignment="1">
      <alignment vertical="center"/>
    </xf>
    <xf numFmtId="49" fontId="13" fillId="9" borderId="23" xfId="0" applyNumberFormat="1" applyFont="1" applyFill="1" applyBorder="1" applyAlignment="1">
      <alignment vertical="center"/>
    </xf>
    <xf numFmtId="0" fontId="2" fillId="9" borderId="23" xfId="0" applyFont="1" applyFill="1" applyBorder="1" applyAlignment="1">
      <alignment vertical="center"/>
    </xf>
    <xf numFmtId="0" fontId="2" fillId="9" borderId="53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49" fontId="9" fillId="8" borderId="54" xfId="0" applyNumberFormat="1" applyFont="1" applyFill="1" applyBorder="1" applyAlignment="1">
      <alignment vertical="center"/>
    </xf>
    <xf numFmtId="0" fontId="9" fillId="8" borderId="55" xfId="0" applyNumberFormat="1" applyFont="1" applyFill="1" applyBorder="1" applyAlignment="1">
      <alignment vertical="center"/>
    </xf>
    <xf numFmtId="0" fontId="9" fillId="8" borderId="56" xfId="0" applyNumberFormat="1" applyFont="1" applyFill="1" applyBorder="1" applyAlignment="1">
      <alignment vertical="center"/>
    </xf>
    <xf numFmtId="0" fontId="9" fillId="7" borderId="23" xfId="0" applyFont="1" applyFill="1" applyBorder="1" applyAlignment="1">
      <alignment vertical="center"/>
    </xf>
    <xf numFmtId="164" fontId="9" fillId="2" borderId="23" xfId="0" applyNumberFormat="1" applyFont="1" applyFill="1" applyBorder="1" applyAlignment="1">
      <alignment vertical="center"/>
    </xf>
    <xf numFmtId="165" fontId="9" fillId="8" borderId="41" xfId="0" applyNumberFormat="1" applyFont="1" applyFill="1" applyBorder="1" applyAlignment="1">
      <alignment vertical="center"/>
    </xf>
    <xf numFmtId="0" fontId="4" fillId="0" borderId="0" xfId="0" applyNumberFormat="1" applyFont="1"/>
    <xf numFmtId="49" fontId="13" fillId="9" borderId="42" xfId="0" applyNumberFormat="1" applyFont="1" applyFill="1" applyBorder="1" applyAlignment="1">
      <alignment vertical="center"/>
    </xf>
    <xf numFmtId="0" fontId="9" fillId="9" borderId="43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5" fillId="3" borderId="6" xfId="0" applyNumberFormat="1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49" fontId="7" fillId="3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439116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04"/>
  <sheetViews>
    <sheetView showGridLines="0" tabSelected="1" topLeftCell="A32" zoomScale="115" zoomScaleNormal="115" workbookViewId="0">
      <selection activeCell="E21" sqref="E21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36.28515625" style="1" customWidth="1"/>
    <col min="3" max="3" width="17.28515625" style="1" customWidth="1"/>
    <col min="4" max="4" width="24" style="1" customWidth="1"/>
    <col min="5" max="5" width="14.42578125" style="1" customWidth="1"/>
    <col min="6" max="6" width="19" style="1" customWidth="1"/>
    <col min="7" max="7" width="23.710937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3"/>
      <c r="C8" s="4"/>
      <c r="D8" s="2"/>
      <c r="E8" s="4"/>
      <c r="F8" s="4"/>
      <c r="G8" s="4"/>
    </row>
    <row r="9" spans="1:7" ht="21" customHeight="1" x14ac:dyDescent="0.25">
      <c r="A9" s="5"/>
      <c r="B9" s="10" t="s">
        <v>0</v>
      </c>
      <c r="C9" s="11" t="s">
        <v>60</v>
      </c>
      <c r="D9" s="12"/>
      <c r="E9" s="142" t="s">
        <v>107</v>
      </c>
      <c r="F9" s="143"/>
      <c r="G9" s="13">
        <v>18000</v>
      </c>
    </row>
    <row r="10" spans="1:7" ht="38.25" customHeight="1" x14ac:dyDescent="0.25">
      <c r="A10" s="5"/>
      <c r="B10" s="14" t="s">
        <v>1</v>
      </c>
      <c r="C10" s="15" t="s">
        <v>61</v>
      </c>
      <c r="D10" s="12"/>
      <c r="E10" s="140" t="s">
        <v>2</v>
      </c>
      <c r="F10" s="141"/>
      <c r="G10" s="16">
        <v>45017</v>
      </c>
    </row>
    <row r="11" spans="1:7" ht="21.75" customHeight="1" x14ac:dyDescent="0.25">
      <c r="A11" s="5"/>
      <c r="B11" s="14" t="s">
        <v>3</v>
      </c>
      <c r="C11" s="15" t="s">
        <v>62</v>
      </c>
      <c r="D11" s="12"/>
      <c r="E11" s="140" t="s">
        <v>108</v>
      </c>
      <c r="F11" s="141"/>
      <c r="G11" s="13">
        <v>390</v>
      </c>
    </row>
    <row r="12" spans="1:7" ht="22.5" customHeight="1" x14ac:dyDescent="0.25">
      <c r="A12" s="5"/>
      <c r="B12" s="14" t="s">
        <v>4</v>
      </c>
      <c r="C12" s="15" t="s">
        <v>63</v>
      </c>
      <c r="D12" s="12"/>
      <c r="E12" s="17" t="s">
        <v>5</v>
      </c>
      <c r="F12" s="18"/>
      <c r="G12" s="13">
        <f>+(G11*G9)</f>
        <v>7020000</v>
      </c>
    </row>
    <row r="13" spans="1:7" ht="24" customHeight="1" x14ac:dyDescent="0.25">
      <c r="A13" s="5"/>
      <c r="B13" s="14" t="s">
        <v>6</v>
      </c>
      <c r="C13" s="15" t="s">
        <v>106</v>
      </c>
      <c r="D13" s="12"/>
      <c r="E13" s="140" t="s">
        <v>7</v>
      </c>
      <c r="F13" s="141"/>
      <c r="G13" s="15" t="s">
        <v>64</v>
      </c>
    </row>
    <row r="14" spans="1:7" ht="24.75" customHeight="1" x14ac:dyDescent="0.25">
      <c r="A14" s="5"/>
      <c r="B14" s="14" t="s">
        <v>8</v>
      </c>
      <c r="C14" s="15" t="s">
        <v>106</v>
      </c>
      <c r="D14" s="12"/>
      <c r="E14" s="140" t="s">
        <v>9</v>
      </c>
      <c r="F14" s="141"/>
      <c r="G14" s="16">
        <v>44986</v>
      </c>
    </row>
    <row r="15" spans="1:7" ht="25.5" customHeight="1" x14ac:dyDescent="0.25">
      <c r="A15" s="5"/>
      <c r="B15" s="14" t="s">
        <v>10</v>
      </c>
      <c r="C15" s="19">
        <v>44983</v>
      </c>
      <c r="D15" s="12"/>
      <c r="E15" s="144" t="s">
        <v>11</v>
      </c>
      <c r="F15" s="145"/>
      <c r="G15" s="20" t="s">
        <v>65</v>
      </c>
    </row>
    <row r="16" spans="1:7" ht="12" customHeight="1" x14ac:dyDescent="0.25">
      <c r="A16" s="2"/>
      <c r="B16" s="21"/>
      <c r="C16" s="22"/>
      <c r="D16" s="23"/>
      <c r="E16" s="24"/>
      <c r="F16" s="24"/>
      <c r="G16" s="25"/>
    </row>
    <row r="17" spans="1:7" ht="12" customHeight="1" x14ac:dyDescent="0.25">
      <c r="A17" s="6"/>
      <c r="B17" s="146" t="s">
        <v>12</v>
      </c>
      <c r="C17" s="147"/>
      <c r="D17" s="147"/>
      <c r="E17" s="147"/>
      <c r="F17" s="147"/>
      <c r="G17" s="147"/>
    </row>
    <row r="18" spans="1:7" ht="12" customHeight="1" x14ac:dyDescent="0.25">
      <c r="A18" s="2"/>
      <c r="B18" s="26"/>
      <c r="C18" s="27"/>
      <c r="D18" s="27"/>
      <c r="E18" s="27"/>
      <c r="F18" s="28"/>
      <c r="G18" s="28"/>
    </row>
    <row r="19" spans="1:7" ht="12" customHeight="1" x14ac:dyDescent="0.25">
      <c r="A19" s="5"/>
      <c r="B19" s="29" t="s">
        <v>13</v>
      </c>
      <c r="C19" s="30"/>
      <c r="D19" s="31"/>
      <c r="E19" s="31"/>
      <c r="F19" s="31"/>
      <c r="G19" s="31"/>
    </row>
    <row r="20" spans="1:7" ht="24" customHeight="1" x14ac:dyDescent="0.25">
      <c r="A20" s="6"/>
      <c r="B20" s="32" t="s">
        <v>14</v>
      </c>
      <c r="C20" s="32" t="s">
        <v>15</v>
      </c>
      <c r="D20" s="32" t="s">
        <v>16</v>
      </c>
      <c r="E20" s="32" t="s">
        <v>17</v>
      </c>
      <c r="F20" s="32" t="s">
        <v>18</v>
      </c>
      <c r="G20" s="32" t="s">
        <v>19</v>
      </c>
    </row>
    <row r="21" spans="1:7" ht="22.5" customHeight="1" x14ac:dyDescent="0.25">
      <c r="A21" s="6"/>
      <c r="B21" s="33" t="s">
        <v>66</v>
      </c>
      <c r="C21" s="34" t="s">
        <v>20</v>
      </c>
      <c r="D21" s="34">
        <v>3</v>
      </c>
      <c r="E21" s="34" t="s">
        <v>67</v>
      </c>
      <c r="F21" s="35">
        <v>35000</v>
      </c>
      <c r="G21" s="35">
        <f>+D21*F21</f>
        <v>105000</v>
      </c>
    </row>
    <row r="22" spans="1:7" ht="12.75" customHeight="1" x14ac:dyDescent="0.25">
      <c r="A22" s="6"/>
      <c r="B22" s="36" t="s">
        <v>68</v>
      </c>
      <c r="C22" s="34" t="s">
        <v>20</v>
      </c>
      <c r="D22" s="34">
        <v>3</v>
      </c>
      <c r="E22" s="34" t="s">
        <v>69</v>
      </c>
      <c r="F22" s="35">
        <v>40000</v>
      </c>
      <c r="G22" s="35">
        <f t="shared" ref="G22:G35" si="0">+D22*F22</f>
        <v>120000</v>
      </c>
    </row>
    <row r="23" spans="1:7" ht="12.75" customHeight="1" x14ac:dyDescent="0.25">
      <c r="A23" s="6"/>
      <c r="B23" s="37" t="s">
        <v>70</v>
      </c>
      <c r="C23" s="34" t="s">
        <v>20</v>
      </c>
      <c r="D23" s="34">
        <v>2</v>
      </c>
      <c r="E23" s="34" t="s">
        <v>71</v>
      </c>
      <c r="F23" s="35">
        <v>40000</v>
      </c>
      <c r="G23" s="35">
        <f t="shared" si="0"/>
        <v>80000</v>
      </c>
    </row>
    <row r="24" spans="1:7" ht="12.75" customHeight="1" x14ac:dyDescent="0.25">
      <c r="A24" s="6"/>
      <c r="B24" s="37" t="s">
        <v>72</v>
      </c>
      <c r="C24" s="34" t="s">
        <v>20</v>
      </c>
      <c r="D24" s="38">
        <v>3</v>
      </c>
      <c r="E24" s="34" t="s">
        <v>73</v>
      </c>
      <c r="F24" s="35">
        <v>40000</v>
      </c>
      <c r="G24" s="35">
        <f t="shared" si="0"/>
        <v>120000</v>
      </c>
    </row>
    <row r="25" spans="1:7" ht="12.75" customHeight="1" x14ac:dyDescent="0.25">
      <c r="A25" s="6"/>
      <c r="B25" s="37" t="s">
        <v>74</v>
      </c>
      <c r="C25" s="34" t="s">
        <v>20</v>
      </c>
      <c r="D25" s="38">
        <v>1</v>
      </c>
      <c r="E25" s="34" t="s">
        <v>75</v>
      </c>
      <c r="F25" s="35">
        <v>50000</v>
      </c>
      <c r="G25" s="35">
        <f t="shared" si="0"/>
        <v>50000</v>
      </c>
    </row>
    <row r="26" spans="1:7" ht="12.75" customHeight="1" x14ac:dyDescent="0.25">
      <c r="A26" s="6"/>
      <c r="B26" s="37" t="s">
        <v>76</v>
      </c>
      <c r="C26" s="34" t="s">
        <v>20</v>
      </c>
      <c r="D26" s="38">
        <v>1</v>
      </c>
      <c r="E26" s="34" t="s">
        <v>75</v>
      </c>
      <c r="F26" s="35">
        <v>30000</v>
      </c>
      <c r="G26" s="35">
        <f t="shared" si="0"/>
        <v>30000</v>
      </c>
    </row>
    <row r="27" spans="1:7" ht="12.75" customHeight="1" x14ac:dyDescent="0.25">
      <c r="A27" s="6"/>
      <c r="B27" s="37" t="s">
        <v>77</v>
      </c>
      <c r="C27" s="34" t="s">
        <v>20</v>
      </c>
      <c r="D27" s="38">
        <v>10</v>
      </c>
      <c r="E27" s="34" t="s">
        <v>75</v>
      </c>
      <c r="F27" s="35">
        <v>30000</v>
      </c>
      <c r="G27" s="35">
        <f t="shared" si="0"/>
        <v>300000</v>
      </c>
    </row>
    <row r="28" spans="1:7" ht="12.75" customHeight="1" x14ac:dyDescent="0.25">
      <c r="A28" s="6"/>
      <c r="B28" s="37" t="s">
        <v>78</v>
      </c>
      <c r="C28" s="34" t="s">
        <v>20</v>
      </c>
      <c r="D28" s="38">
        <v>0.5</v>
      </c>
      <c r="E28" s="34" t="s">
        <v>75</v>
      </c>
      <c r="F28" s="35">
        <v>30000</v>
      </c>
      <c r="G28" s="35">
        <f t="shared" si="0"/>
        <v>15000</v>
      </c>
    </row>
    <row r="29" spans="1:7" ht="12.75" customHeight="1" x14ac:dyDescent="0.25">
      <c r="A29" s="6"/>
      <c r="B29" s="37" t="s">
        <v>79</v>
      </c>
      <c r="C29" s="34" t="s">
        <v>20</v>
      </c>
      <c r="D29" s="38">
        <v>0.7</v>
      </c>
      <c r="E29" s="34" t="s">
        <v>75</v>
      </c>
      <c r="F29" s="35">
        <v>30000</v>
      </c>
      <c r="G29" s="35">
        <f t="shared" si="0"/>
        <v>21000</v>
      </c>
    </row>
    <row r="30" spans="1:7" ht="12.75" customHeight="1" x14ac:dyDescent="0.25">
      <c r="A30" s="6"/>
      <c r="B30" s="37" t="s">
        <v>80</v>
      </c>
      <c r="C30" s="34" t="s">
        <v>20</v>
      </c>
      <c r="D30" s="38">
        <v>0.5</v>
      </c>
      <c r="E30" s="34" t="s">
        <v>81</v>
      </c>
      <c r="F30" s="35">
        <v>30000</v>
      </c>
      <c r="G30" s="35">
        <f t="shared" si="0"/>
        <v>15000</v>
      </c>
    </row>
    <row r="31" spans="1:7" ht="12.75" customHeight="1" x14ac:dyDescent="0.25">
      <c r="A31" s="6"/>
      <c r="B31" s="37" t="s">
        <v>82</v>
      </c>
      <c r="C31" s="34" t="s">
        <v>20</v>
      </c>
      <c r="D31" s="38">
        <v>1</v>
      </c>
      <c r="E31" s="34" t="s">
        <v>83</v>
      </c>
      <c r="F31" s="35">
        <v>35000</v>
      </c>
      <c r="G31" s="35">
        <f t="shared" si="0"/>
        <v>35000</v>
      </c>
    </row>
    <row r="32" spans="1:7" ht="12.75" customHeight="1" x14ac:dyDescent="0.25">
      <c r="A32" s="6"/>
      <c r="B32" s="37" t="s">
        <v>84</v>
      </c>
      <c r="C32" s="34" t="s">
        <v>20</v>
      </c>
      <c r="D32" s="38">
        <v>1</v>
      </c>
      <c r="E32" s="34" t="s">
        <v>85</v>
      </c>
      <c r="F32" s="35">
        <v>30000</v>
      </c>
      <c r="G32" s="35">
        <f t="shared" si="0"/>
        <v>30000</v>
      </c>
    </row>
    <row r="33" spans="1:7" ht="12.75" customHeight="1" x14ac:dyDescent="0.25">
      <c r="A33" s="6"/>
      <c r="B33" s="37" t="s">
        <v>86</v>
      </c>
      <c r="C33" s="34" t="s">
        <v>20</v>
      </c>
      <c r="D33" s="38">
        <v>1</v>
      </c>
      <c r="E33" s="34" t="s">
        <v>87</v>
      </c>
      <c r="F33" s="35">
        <v>30000</v>
      </c>
      <c r="G33" s="35">
        <f t="shared" si="0"/>
        <v>30000</v>
      </c>
    </row>
    <row r="34" spans="1:7" ht="12.75" customHeight="1" x14ac:dyDescent="0.25">
      <c r="A34" s="6"/>
      <c r="B34" s="37" t="s">
        <v>88</v>
      </c>
      <c r="C34" s="34" t="s">
        <v>20</v>
      </c>
      <c r="D34" s="38">
        <v>4</v>
      </c>
      <c r="E34" s="34" t="s">
        <v>89</v>
      </c>
      <c r="F34" s="35">
        <v>30000</v>
      </c>
      <c r="G34" s="35">
        <f t="shared" si="0"/>
        <v>120000</v>
      </c>
    </row>
    <row r="35" spans="1:7" ht="12.75" customHeight="1" x14ac:dyDescent="0.25">
      <c r="A35" s="6"/>
      <c r="B35" s="37" t="s">
        <v>90</v>
      </c>
      <c r="C35" s="34" t="s">
        <v>20</v>
      </c>
      <c r="D35" s="38">
        <v>40</v>
      </c>
      <c r="E35" s="38" t="s">
        <v>91</v>
      </c>
      <c r="F35" s="35">
        <v>30000</v>
      </c>
      <c r="G35" s="35">
        <f t="shared" si="0"/>
        <v>1200000</v>
      </c>
    </row>
    <row r="36" spans="1:7" ht="12.75" customHeight="1" x14ac:dyDescent="0.25">
      <c r="A36" s="6"/>
      <c r="B36" s="39" t="s">
        <v>21</v>
      </c>
      <c r="C36" s="40"/>
      <c r="D36" s="40"/>
      <c r="E36" s="40"/>
      <c r="F36" s="41"/>
      <c r="G36" s="42">
        <f>SUM(G21:G35)</f>
        <v>2271000</v>
      </c>
    </row>
    <row r="37" spans="1:7" ht="12" customHeight="1" x14ac:dyDescent="0.25">
      <c r="A37" s="2"/>
      <c r="B37" s="26"/>
      <c r="C37" s="28"/>
      <c r="D37" s="28"/>
      <c r="E37" s="28"/>
      <c r="F37" s="43"/>
      <c r="G37" s="43"/>
    </row>
    <row r="38" spans="1:7" ht="12" customHeight="1" x14ac:dyDescent="0.25">
      <c r="A38" s="5"/>
      <c r="B38" s="44" t="s">
        <v>22</v>
      </c>
      <c r="C38" s="45"/>
      <c r="D38" s="46"/>
      <c r="E38" s="46"/>
      <c r="F38" s="47"/>
      <c r="G38" s="47"/>
    </row>
    <row r="39" spans="1:7" ht="24" customHeight="1" x14ac:dyDescent="0.25">
      <c r="A39" s="5"/>
      <c r="B39" s="48" t="s">
        <v>14</v>
      </c>
      <c r="C39" s="49" t="s">
        <v>15</v>
      </c>
      <c r="D39" s="49" t="s">
        <v>16</v>
      </c>
      <c r="E39" s="48" t="s">
        <v>17</v>
      </c>
      <c r="F39" s="49" t="s">
        <v>18</v>
      </c>
      <c r="G39" s="48" t="s">
        <v>19</v>
      </c>
    </row>
    <row r="40" spans="1:7" ht="12" customHeight="1" x14ac:dyDescent="0.25">
      <c r="A40" s="5"/>
      <c r="B40" s="50" t="s">
        <v>66</v>
      </c>
      <c r="C40" s="51" t="s">
        <v>59</v>
      </c>
      <c r="D40" s="51">
        <v>3</v>
      </c>
      <c r="E40" s="52" t="s">
        <v>67</v>
      </c>
      <c r="F40" s="35">
        <v>250000</v>
      </c>
      <c r="G40" s="53">
        <f t="shared" ref="G40:G46" si="1">+D40*F40</f>
        <v>750000</v>
      </c>
    </row>
    <row r="41" spans="1:7" ht="12" customHeight="1" x14ac:dyDescent="0.25">
      <c r="A41" s="5"/>
      <c r="B41" s="50" t="s">
        <v>68</v>
      </c>
      <c r="C41" s="51" t="s">
        <v>59</v>
      </c>
      <c r="D41" s="51">
        <v>3</v>
      </c>
      <c r="E41" s="34" t="s">
        <v>69</v>
      </c>
      <c r="F41" s="35">
        <v>30000</v>
      </c>
      <c r="G41" s="53">
        <f t="shared" si="1"/>
        <v>90000</v>
      </c>
    </row>
    <row r="42" spans="1:7" ht="12" customHeight="1" x14ac:dyDescent="0.25">
      <c r="A42" s="5"/>
      <c r="B42" s="50" t="s">
        <v>70</v>
      </c>
      <c r="C42" s="51" t="s">
        <v>59</v>
      </c>
      <c r="D42" s="51">
        <v>2</v>
      </c>
      <c r="E42" s="34" t="s">
        <v>71</v>
      </c>
      <c r="F42" s="35">
        <v>30000</v>
      </c>
      <c r="G42" s="53">
        <f t="shared" si="1"/>
        <v>60000</v>
      </c>
    </row>
    <row r="43" spans="1:7" ht="12" customHeight="1" x14ac:dyDescent="0.25">
      <c r="A43" s="5"/>
      <c r="B43" s="50" t="s">
        <v>72</v>
      </c>
      <c r="C43" s="51" t="s">
        <v>59</v>
      </c>
      <c r="D43" s="51">
        <v>3</v>
      </c>
      <c r="E43" s="52" t="s">
        <v>73</v>
      </c>
      <c r="F43" s="35">
        <v>30000</v>
      </c>
      <c r="G43" s="53">
        <f t="shared" si="1"/>
        <v>90000</v>
      </c>
    </row>
    <row r="44" spans="1:7" ht="12" customHeight="1" x14ac:dyDescent="0.25">
      <c r="A44" s="5"/>
      <c r="B44" s="37" t="s">
        <v>74</v>
      </c>
      <c r="C44" s="51" t="s">
        <v>59</v>
      </c>
      <c r="D44" s="38">
        <v>1</v>
      </c>
      <c r="E44" s="38" t="s">
        <v>75</v>
      </c>
      <c r="F44" s="35">
        <v>40000</v>
      </c>
      <c r="G44" s="53">
        <f t="shared" si="1"/>
        <v>40000</v>
      </c>
    </row>
    <row r="45" spans="1:7" ht="12" customHeight="1" x14ac:dyDescent="0.25">
      <c r="A45" s="5"/>
      <c r="B45" s="37" t="s">
        <v>78</v>
      </c>
      <c r="C45" s="51" t="s">
        <v>59</v>
      </c>
      <c r="D45" s="38">
        <v>0.5</v>
      </c>
      <c r="E45" s="38" t="s">
        <v>75</v>
      </c>
      <c r="F45" s="35">
        <v>35000</v>
      </c>
      <c r="G45" s="53">
        <f t="shared" si="1"/>
        <v>17500</v>
      </c>
    </row>
    <row r="46" spans="1:7" ht="12" customHeight="1" x14ac:dyDescent="0.25">
      <c r="A46" s="5"/>
      <c r="B46" s="54" t="s">
        <v>82</v>
      </c>
      <c r="C46" s="51" t="s">
        <v>59</v>
      </c>
      <c r="D46" s="38">
        <v>1</v>
      </c>
      <c r="E46" s="38" t="s">
        <v>83</v>
      </c>
      <c r="F46" s="35">
        <v>35000</v>
      </c>
      <c r="G46" s="53">
        <f t="shared" si="1"/>
        <v>35000</v>
      </c>
    </row>
    <row r="47" spans="1:7" ht="12" customHeight="1" x14ac:dyDescent="0.25">
      <c r="A47" s="5"/>
      <c r="B47" s="55" t="s">
        <v>23</v>
      </c>
      <c r="C47" s="56"/>
      <c r="D47" s="56"/>
      <c r="E47" s="56"/>
      <c r="F47" s="57"/>
      <c r="G47" s="58">
        <f>SUM(G40:G46)</f>
        <v>1082500</v>
      </c>
    </row>
    <row r="48" spans="1:7" ht="12" customHeight="1" x14ac:dyDescent="0.25">
      <c r="A48" s="2"/>
      <c r="B48" s="59"/>
      <c r="C48" s="60"/>
      <c r="D48" s="60"/>
      <c r="E48" s="60"/>
      <c r="F48" s="61"/>
      <c r="G48" s="61"/>
    </row>
    <row r="49" spans="1:11" ht="12" customHeight="1" x14ac:dyDescent="0.25">
      <c r="A49" s="2"/>
      <c r="B49" s="59"/>
      <c r="C49" s="60"/>
      <c r="D49" s="60"/>
      <c r="E49" s="60"/>
      <c r="F49" s="61"/>
      <c r="G49" s="61"/>
    </row>
    <row r="50" spans="1:11" ht="12" customHeight="1" x14ac:dyDescent="0.25">
      <c r="A50" s="5"/>
      <c r="B50" s="44" t="s">
        <v>25</v>
      </c>
      <c r="C50" s="45"/>
      <c r="D50" s="46"/>
      <c r="E50" s="46"/>
      <c r="F50" s="47"/>
      <c r="G50" s="47"/>
    </row>
    <row r="51" spans="1:11" ht="24" customHeight="1" x14ac:dyDescent="0.25">
      <c r="A51" s="5"/>
      <c r="B51" s="62" t="s">
        <v>26</v>
      </c>
      <c r="C51" s="62" t="s">
        <v>27</v>
      </c>
      <c r="D51" s="62" t="s">
        <v>28</v>
      </c>
      <c r="E51" s="62" t="s">
        <v>17</v>
      </c>
      <c r="F51" s="62" t="s">
        <v>18</v>
      </c>
      <c r="G51" s="62" t="s">
        <v>19</v>
      </c>
      <c r="K51" s="9"/>
    </row>
    <row r="52" spans="1:11" ht="12.75" customHeight="1" x14ac:dyDescent="0.25">
      <c r="A52" s="6"/>
      <c r="B52" s="63" t="s">
        <v>29</v>
      </c>
      <c r="C52" s="51"/>
      <c r="D52" s="51"/>
      <c r="E52" s="51"/>
      <c r="F52" s="64"/>
      <c r="G52" s="65"/>
      <c r="K52" s="9"/>
    </row>
    <row r="53" spans="1:11" ht="27.75" customHeight="1" x14ac:dyDescent="0.25">
      <c r="A53" s="6"/>
      <c r="B53" s="66" t="s">
        <v>92</v>
      </c>
      <c r="C53" s="51" t="s">
        <v>93</v>
      </c>
      <c r="D53" s="51">
        <v>2500</v>
      </c>
      <c r="E53" s="34" t="s">
        <v>75</v>
      </c>
      <c r="F53" s="64">
        <v>1000</v>
      </c>
      <c r="G53" s="67">
        <f>(D53*F53)*1.19</f>
        <v>2975000</v>
      </c>
    </row>
    <row r="54" spans="1:11" ht="12.75" customHeight="1" x14ac:dyDescent="0.25">
      <c r="A54" s="6"/>
      <c r="B54" s="63" t="s">
        <v>30</v>
      </c>
      <c r="C54" s="51"/>
      <c r="D54" s="51"/>
      <c r="E54" s="51"/>
      <c r="F54" s="64"/>
      <c r="G54" s="67">
        <f t="shared" ref="G54:G65" si="2">(D54*F54)*1.19</f>
        <v>0</v>
      </c>
    </row>
    <row r="55" spans="1:11" ht="27.75" customHeight="1" x14ac:dyDescent="0.25">
      <c r="A55" s="6"/>
      <c r="B55" s="66" t="s">
        <v>94</v>
      </c>
      <c r="C55" s="51" t="s">
        <v>93</v>
      </c>
      <c r="D55" s="51">
        <v>1100</v>
      </c>
      <c r="E55" s="34" t="s">
        <v>75</v>
      </c>
      <c r="F55" s="64">
        <v>1200</v>
      </c>
      <c r="G55" s="67">
        <f t="shared" si="2"/>
        <v>1570800</v>
      </c>
    </row>
    <row r="56" spans="1:11" ht="21.75" customHeight="1" x14ac:dyDescent="0.25">
      <c r="A56" s="6"/>
      <c r="B56" s="66" t="s">
        <v>31</v>
      </c>
      <c r="C56" s="51" t="s">
        <v>93</v>
      </c>
      <c r="D56" s="51">
        <v>350</v>
      </c>
      <c r="E56" s="34" t="s">
        <v>75</v>
      </c>
      <c r="F56" s="64">
        <v>1200</v>
      </c>
      <c r="G56" s="67">
        <f t="shared" si="2"/>
        <v>499800</v>
      </c>
    </row>
    <row r="57" spans="1:11" ht="27.75" customHeight="1" x14ac:dyDescent="0.25">
      <c r="A57" s="6"/>
      <c r="B57" s="63" t="s">
        <v>95</v>
      </c>
      <c r="C57" s="51"/>
      <c r="D57" s="51"/>
      <c r="E57" s="51"/>
      <c r="F57" s="64"/>
      <c r="G57" s="67">
        <f t="shared" si="2"/>
        <v>0</v>
      </c>
    </row>
    <row r="58" spans="1:11" ht="21.75" customHeight="1" x14ac:dyDescent="0.25">
      <c r="A58" s="6"/>
      <c r="B58" s="68" t="s">
        <v>96</v>
      </c>
      <c r="C58" s="34" t="s">
        <v>93</v>
      </c>
      <c r="D58" s="38">
        <v>5</v>
      </c>
      <c r="E58" s="34" t="s">
        <v>75</v>
      </c>
      <c r="F58" s="64">
        <v>5600</v>
      </c>
      <c r="G58" s="67">
        <f t="shared" si="2"/>
        <v>33320</v>
      </c>
    </row>
    <row r="59" spans="1:11" ht="26.25" customHeight="1" x14ac:dyDescent="0.25">
      <c r="A59" s="6"/>
      <c r="B59" s="68" t="s">
        <v>97</v>
      </c>
      <c r="C59" s="34" t="s">
        <v>93</v>
      </c>
      <c r="D59" s="38">
        <v>3</v>
      </c>
      <c r="E59" s="69" t="s">
        <v>83</v>
      </c>
      <c r="F59" s="64">
        <v>3820</v>
      </c>
      <c r="G59" s="67">
        <f t="shared" si="2"/>
        <v>13637.4</v>
      </c>
    </row>
    <row r="60" spans="1:11" ht="12.75" customHeight="1" x14ac:dyDescent="0.25">
      <c r="A60" s="6"/>
      <c r="B60" s="70" t="s">
        <v>98</v>
      </c>
      <c r="C60" s="34"/>
      <c r="D60" s="38"/>
      <c r="E60" s="51"/>
      <c r="F60" s="64"/>
      <c r="G60" s="67">
        <f t="shared" si="2"/>
        <v>0</v>
      </c>
    </row>
    <row r="61" spans="1:11" ht="12.75" customHeight="1" x14ac:dyDescent="0.25">
      <c r="A61" s="6"/>
      <c r="B61" s="68" t="s">
        <v>99</v>
      </c>
      <c r="C61" s="34" t="s">
        <v>100</v>
      </c>
      <c r="D61" s="38">
        <v>2</v>
      </c>
      <c r="E61" s="69" t="s">
        <v>101</v>
      </c>
      <c r="F61" s="64">
        <v>29000</v>
      </c>
      <c r="G61" s="67">
        <f t="shared" si="2"/>
        <v>69020</v>
      </c>
    </row>
    <row r="62" spans="1:11" ht="12.75" customHeight="1" x14ac:dyDescent="0.25">
      <c r="A62" s="6"/>
      <c r="B62" s="70" t="s">
        <v>35</v>
      </c>
      <c r="C62" s="34"/>
      <c r="D62" s="38"/>
      <c r="E62" s="69"/>
      <c r="F62" s="64"/>
      <c r="G62" s="67">
        <f t="shared" si="2"/>
        <v>0</v>
      </c>
    </row>
    <row r="63" spans="1:11" ht="21.75" customHeight="1" x14ac:dyDescent="0.25">
      <c r="A63" s="6"/>
      <c r="B63" s="66" t="s">
        <v>102</v>
      </c>
      <c r="C63" s="51" t="s">
        <v>15</v>
      </c>
      <c r="D63" s="51">
        <v>1</v>
      </c>
      <c r="E63" s="69" t="s">
        <v>73</v>
      </c>
      <c r="F63" s="64">
        <v>20000</v>
      </c>
      <c r="G63" s="67">
        <f t="shared" si="2"/>
        <v>23800</v>
      </c>
    </row>
    <row r="64" spans="1:11" ht="20.25" customHeight="1" x14ac:dyDescent="0.25">
      <c r="A64" s="6"/>
      <c r="B64" s="68" t="s">
        <v>103</v>
      </c>
      <c r="C64" s="34" t="s">
        <v>15</v>
      </c>
      <c r="D64" s="38">
        <v>720</v>
      </c>
      <c r="E64" s="34" t="s">
        <v>91</v>
      </c>
      <c r="F64" s="64">
        <v>290</v>
      </c>
      <c r="G64" s="67">
        <f t="shared" si="2"/>
        <v>248472</v>
      </c>
    </row>
    <row r="65" spans="1:7" ht="26.25" customHeight="1" x14ac:dyDescent="0.25">
      <c r="A65" s="6"/>
      <c r="B65" s="71" t="s">
        <v>33</v>
      </c>
      <c r="C65" s="72" t="s">
        <v>32</v>
      </c>
      <c r="D65" s="73">
        <v>4</v>
      </c>
      <c r="E65" s="72" t="s">
        <v>24</v>
      </c>
      <c r="F65" s="74">
        <v>3450</v>
      </c>
      <c r="G65" s="67">
        <f t="shared" si="2"/>
        <v>16422</v>
      </c>
    </row>
    <row r="66" spans="1:7" ht="13.5" customHeight="1" x14ac:dyDescent="0.25">
      <c r="A66" s="5"/>
      <c r="B66" s="55" t="s">
        <v>34</v>
      </c>
      <c r="C66" s="56"/>
      <c r="D66" s="56"/>
      <c r="E66" s="56"/>
      <c r="F66" s="57"/>
      <c r="G66" s="58">
        <f>SUM(G52:G65)</f>
        <v>5450271.4000000004</v>
      </c>
    </row>
    <row r="67" spans="1:7" ht="12" customHeight="1" x14ac:dyDescent="0.25">
      <c r="A67" s="2"/>
      <c r="B67" s="59"/>
      <c r="C67" s="60"/>
      <c r="D67" s="60"/>
      <c r="E67" s="75"/>
      <c r="F67" s="61"/>
      <c r="G67" s="61"/>
    </row>
    <row r="68" spans="1:7" ht="12" customHeight="1" x14ac:dyDescent="0.25">
      <c r="A68" s="5"/>
      <c r="B68" s="44" t="s">
        <v>35</v>
      </c>
      <c r="C68" s="45"/>
      <c r="D68" s="46"/>
      <c r="E68" s="46"/>
      <c r="F68" s="47"/>
      <c r="G68" s="47"/>
    </row>
    <row r="69" spans="1:7" ht="24" customHeight="1" x14ac:dyDescent="0.25">
      <c r="A69" s="5"/>
      <c r="B69" s="76" t="s">
        <v>36</v>
      </c>
      <c r="C69" s="62" t="s">
        <v>27</v>
      </c>
      <c r="D69" s="62" t="s">
        <v>28</v>
      </c>
      <c r="E69" s="76" t="s">
        <v>17</v>
      </c>
      <c r="F69" s="62" t="s">
        <v>18</v>
      </c>
      <c r="G69" s="76" t="s">
        <v>19</v>
      </c>
    </row>
    <row r="70" spans="1:7" ht="12.75" customHeight="1" x14ac:dyDescent="0.25">
      <c r="A70" s="6"/>
      <c r="B70" s="77" t="s">
        <v>104</v>
      </c>
      <c r="C70" s="34" t="s">
        <v>15</v>
      </c>
      <c r="D70" s="78">
        <v>5</v>
      </c>
      <c r="E70" s="34" t="s">
        <v>105</v>
      </c>
      <c r="F70" s="79">
        <v>35000</v>
      </c>
      <c r="G70" s="64">
        <f>D70*F70*1.19</f>
        <v>208250</v>
      </c>
    </row>
    <row r="71" spans="1:7" ht="13.5" customHeight="1" x14ac:dyDescent="0.25">
      <c r="A71" s="5"/>
      <c r="B71" s="80" t="s">
        <v>37</v>
      </c>
      <c r="C71" s="81"/>
      <c r="D71" s="81"/>
      <c r="E71" s="81"/>
      <c r="F71" s="82"/>
      <c r="G71" s="83">
        <f>SUM(G70)</f>
        <v>208250</v>
      </c>
    </row>
    <row r="72" spans="1:7" ht="12" customHeight="1" x14ac:dyDescent="0.25">
      <c r="A72" s="2"/>
      <c r="B72" s="84"/>
      <c r="C72" s="84"/>
      <c r="D72" s="84"/>
      <c r="E72" s="84"/>
      <c r="F72" s="85"/>
      <c r="G72" s="85"/>
    </row>
    <row r="73" spans="1:7" ht="12" customHeight="1" x14ac:dyDescent="0.25">
      <c r="A73" s="8"/>
      <c r="B73" s="86" t="s">
        <v>38</v>
      </c>
      <c r="C73" s="87"/>
      <c r="D73" s="87"/>
      <c r="E73" s="87"/>
      <c r="F73" s="87"/>
      <c r="G73" s="88">
        <f>G36+G47+G66+G71</f>
        <v>9012021.4000000004</v>
      </c>
    </row>
    <row r="74" spans="1:7" ht="12" customHeight="1" x14ac:dyDescent="0.25">
      <c r="A74" s="8"/>
      <c r="B74" s="89" t="s">
        <v>39</v>
      </c>
      <c r="C74" s="90"/>
      <c r="D74" s="90"/>
      <c r="E74" s="90"/>
      <c r="F74" s="90"/>
      <c r="G74" s="91">
        <f>G73*0.05</f>
        <v>450601.07000000007</v>
      </c>
    </row>
    <row r="75" spans="1:7" ht="12" customHeight="1" x14ac:dyDescent="0.25">
      <c r="A75" s="8"/>
      <c r="B75" s="92" t="s">
        <v>40</v>
      </c>
      <c r="C75" s="93"/>
      <c r="D75" s="93"/>
      <c r="E75" s="93"/>
      <c r="F75" s="93"/>
      <c r="G75" s="94">
        <f>G74+G73</f>
        <v>9462622.4700000007</v>
      </c>
    </row>
    <row r="76" spans="1:7" ht="12" customHeight="1" x14ac:dyDescent="0.25">
      <c r="A76" s="8"/>
      <c r="B76" s="89" t="s">
        <v>41</v>
      </c>
      <c r="C76" s="90"/>
      <c r="D76" s="90"/>
      <c r="E76" s="90"/>
      <c r="F76" s="90"/>
      <c r="G76" s="91">
        <f>G12</f>
        <v>7020000</v>
      </c>
    </row>
    <row r="77" spans="1:7" ht="12" customHeight="1" x14ac:dyDescent="0.25">
      <c r="A77" s="8"/>
      <c r="B77" s="95" t="s">
        <v>42</v>
      </c>
      <c r="C77" s="96"/>
      <c r="D77" s="96"/>
      <c r="E77" s="96"/>
      <c r="F77" s="96"/>
      <c r="G77" s="97">
        <f>G76-G75</f>
        <v>-2442622.4700000007</v>
      </c>
    </row>
    <row r="78" spans="1:7" ht="12" customHeight="1" x14ac:dyDescent="0.25">
      <c r="A78" s="8"/>
      <c r="B78" s="98" t="s">
        <v>112</v>
      </c>
      <c r="C78" s="99"/>
      <c r="D78" s="99"/>
      <c r="E78" s="99"/>
      <c r="F78" s="99"/>
      <c r="G78" s="100"/>
    </row>
    <row r="79" spans="1:7" ht="12.75" customHeight="1" thickBot="1" x14ac:dyDescent="0.3">
      <c r="A79" s="8"/>
      <c r="B79" s="101"/>
      <c r="C79" s="99"/>
      <c r="D79" s="99"/>
      <c r="E79" s="99"/>
      <c r="F79" s="99"/>
      <c r="G79" s="100"/>
    </row>
    <row r="80" spans="1:7" ht="12" customHeight="1" x14ac:dyDescent="0.25">
      <c r="A80" s="8"/>
      <c r="B80" s="102" t="s">
        <v>113</v>
      </c>
      <c r="C80" s="103"/>
      <c r="D80" s="103"/>
      <c r="E80" s="103"/>
      <c r="F80" s="104"/>
      <c r="G80" s="100"/>
    </row>
    <row r="81" spans="1:7" ht="12" customHeight="1" x14ac:dyDescent="0.25">
      <c r="A81" s="8"/>
      <c r="B81" s="105" t="s">
        <v>43</v>
      </c>
      <c r="C81" s="106"/>
      <c r="D81" s="106"/>
      <c r="E81" s="106"/>
      <c r="F81" s="107"/>
      <c r="G81" s="100"/>
    </row>
    <row r="82" spans="1:7" ht="12" customHeight="1" x14ac:dyDescent="0.25">
      <c r="A82" s="8"/>
      <c r="B82" s="105" t="s">
        <v>44</v>
      </c>
      <c r="C82" s="106"/>
      <c r="D82" s="106"/>
      <c r="E82" s="106"/>
      <c r="F82" s="107"/>
      <c r="G82" s="100"/>
    </row>
    <row r="83" spans="1:7" ht="12" customHeight="1" x14ac:dyDescent="0.25">
      <c r="A83" s="8"/>
      <c r="B83" s="105" t="s">
        <v>45</v>
      </c>
      <c r="C83" s="106"/>
      <c r="D83" s="106"/>
      <c r="E83" s="106"/>
      <c r="F83" s="107"/>
      <c r="G83" s="100"/>
    </row>
    <row r="84" spans="1:7" ht="12" customHeight="1" x14ac:dyDescent="0.25">
      <c r="A84" s="8"/>
      <c r="B84" s="105" t="s">
        <v>46</v>
      </c>
      <c r="C84" s="106"/>
      <c r="D84" s="106"/>
      <c r="E84" s="106"/>
      <c r="F84" s="107"/>
      <c r="G84" s="100"/>
    </row>
    <row r="85" spans="1:7" ht="12" customHeight="1" x14ac:dyDescent="0.25">
      <c r="A85" s="8"/>
      <c r="B85" s="105" t="s">
        <v>47</v>
      </c>
      <c r="C85" s="106"/>
      <c r="D85" s="106"/>
      <c r="E85" s="106"/>
      <c r="F85" s="107"/>
      <c r="G85" s="100"/>
    </row>
    <row r="86" spans="1:7" ht="12.75" customHeight="1" thickBot="1" x14ac:dyDescent="0.3">
      <c r="A86" s="8"/>
      <c r="B86" s="108" t="s">
        <v>48</v>
      </c>
      <c r="C86" s="109"/>
      <c r="D86" s="109"/>
      <c r="E86" s="109"/>
      <c r="F86" s="110"/>
      <c r="G86" s="100"/>
    </row>
    <row r="87" spans="1:7" ht="12.75" customHeight="1" x14ac:dyDescent="0.25">
      <c r="A87" s="8"/>
      <c r="B87" s="101"/>
      <c r="C87" s="106"/>
      <c r="D87" s="106"/>
      <c r="E87" s="106"/>
      <c r="F87" s="106"/>
      <c r="G87" s="100"/>
    </row>
    <row r="88" spans="1:7" ht="15" customHeight="1" thickBot="1" x14ac:dyDescent="0.3">
      <c r="A88" s="8"/>
      <c r="B88" s="138" t="s">
        <v>49</v>
      </c>
      <c r="C88" s="139"/>
      <c r="D88" s="111"/>
      <c r="E88" s="112"/>
      <c r="F88" s="112"/>
      <c r="G88" s="100"/>
    </row>
    <row r="89" spans="1:7" ht="12" customHeight="1" x14ac:dyDescent="0.25">
      <c r="A89" s="8"/>
      <c r="B89" s="113" t="s">
        <v>36</v>
      </c>
      <c r="C89" s="114" t="s">
        <v>50</v>
      </c>
      <c r="D89" s="115" t="s">
        <v>51</v>
      </c>
      <c r="E89" s="112"/>
      <c r="F89" s="112"/>
      <c r="G89" s="100"/>
    </row>
    <row r="90" spans="1:7" ht="12" customHeight="1" x14ac:dyDescent="0.25">
      <c r="A90" s="8"/>
      <c r="B90" s="116" t="s">
        <v>52</v>
      </c>
      <c r="C90" s="117">
        <v>150000</v>
      </c>
      <c r="D90" s="118">
        <f>(C90/C96)</f>
        <v>0.11418766514391071</v>
      </c>
      <c r="E90" s="112"/>
      <c r="F90" s="112"/>
      <c r="G90" s="100"/>
    </row>
    <row r="91" spans="1:7" ht="12" customHeight="1" x14ac:dyDescent="0.25">
      <c r="A91" s="8"/>
      <c r="B91" s="116" t="s">
        <v>53</v>
      </c>
      <c r="C91" s="119">
        <v>0</v>
      </c>
      <c r="D91" s="118">
        <v>0</v>
      </c>
      <c r="E91" s="112"/>
      <c r="F91" s="112"/>
      <c r="G91" s="100"/>
    </row>
    <row r="92" spans="1:7" ht="12" customHeight="1" x14ac:dyDescent="0.25">
      <c r="A92" s="8"/>
      <c r="B92" s="116" t="s">
        <v>54</v>
      </c>
      <c r="C92" s="117">
        <v>356100</v>
      </c>
      <c r="D92" s="118">
        <f>(C92/C96)</f>
        <v>0.27108151705164402</v>
      </c>
      <c r="E92" s="112"/>
      <c r="F92" s="112"/>
      <c r="G92" s="100"/>
    </row>
    <row r="93" spans="1:7" ht="12" customHeight="1" x14ac:dyDescent="0.25">
      <c r="A93" s="8"/>
      <c r="B93" s="116" t="s">
        <v>26</v>
      </c>
      <c r="C93" s="117">
        <v>632473</v>
      </c>
      <c r="D93" s="118">
        <f>(C93/C96)</f>
        <v>0.48147076757709761</v>
      </c>
      <c r="E93" s="112"/>
      <c r="F93" s="112"/>
      <c r="G93" s="100"/>
    </row>
    <row r="94" spans="1:7" ht="12" customHeight="1" x14ac:dyDescent="0.25">
      <c r="A94" s="8"/>
      <c r="B94" s="116" t="s">
        <v>55</v>
      </c>
      <c r="C94" s="120">
        <v>112500</v>
      </c>
      <c r="D94" s="118">
        <f>(C94/C96)</f>
        <v>8.5640748857933033E-2</v>
      </c>
      <c r="E94" s="121"/>
      <c r="F94" s="121"/>
      <c r="G94" s="100"/>
    </row>
    <row r="95" spans="1:7" ht="12" customHeight="1" x14ac:dyDescent="0.25">
      <c r="A95" s="8"/>
      <c r="B95" s="116" t="s">
        <v>56</v>
      </c>
      <c r="C95" s="120">
        <v>62554</v>
      </c>
      <c r="D95" s="118">
        <f>(C95/C96)</f>
        <v>4.7619301369414606E-2</v>
      </c>
      <c r="E95" s="121"/>
      <c r="F95" s="121"/>
      <c r="G95" s="100"/>
    </row>
    <row r="96" spans="1:7" ht="12.75" customHeight="1" thickBot="1" x14ac:dyDescent="0.3">
      <c r="A96" s="8"/>
      <c r="B96" s="122" t="s">
        <v>57</v>
      </c>
      <c r="C96" s="123">
        <f>SUM(C90:C95)</f>
        <v>1313627</v>
      </c>
      <c r="D96" s="124">
        <f>SUM(D90:D95)</f>
        <v>1</v>
      </c>
      <c r="E96" s="121"/>
      <c r="F96" s="121"/>
      <c r="G96" s="100"/>
    </row>
    <row r="97" spans="1:7" ht="12" customHeight="1" x14ac:dyDescent="0.25">
      <c r="A97" s="8"/>
      <c r="B97" s="101"/>
      <c r="C97" s="99"/>
      <c r="D97" s="99"/>
      <c r="E97" s="99"/>
      <c r="F97" s="99"/>
      <c r="G97" s="100"/>
    </row>
    <row r="98" spans="1:7" ht="12.75" customHeight="1" x14ac:dyDescent="0.25">
      <c r="A98" s="8"/>
      <c r="B98" s="125"/>
      <c r="C98" s="99"/>
      <c r="D98" s="99"/>
      <c r="E98" s="99"/>
      <c r="F98" s="99"/>
      <c r="G98" s="100"/>
    </row>
    <row r="99" spans="1:7" ht="12" customHeight="1" thickBot="1" x14ac:dyDescent="0.3">
      <c r="A99" s="7"/>
      <c r="B99" s="126"/>
      <c r="C99" s="127" t="s">
        <v>109</v>
      </c>
      <c r="D99" s="128"/>
      <c r="E99" s="129"/>
      <c r="F99" s="130"/>
      <c r="G99" s="100"/>
    </row>
    <row r="100" spans="1:7" ht="12" customHeight="1" x14ac:dyDescent="0.25">
      <c r="A100" s="8"/>
      <c r="B100" s="131" t="s">
        <v>110</v>
      </c>
      <c r="C100" s="132">
        <v>140</v>
      </c>
      <c r="D100" s="132">
        <v>150</v>
      </c>
      <c r="E100" s="133">
        <v>160</v>
      </c>
      <c r="F100" s="134"/>
      <c r="G100" s="135"/>
    </row>
    <row r="101" spans="1:7" ht="12.75" customHeight="1" thickBot="1" x14ac:dyDescent="0.3">
      <c r="A101" s="8"/>
      <c r="B101" s="122" t="s">
        <v>111</v>
      </c>
      <c r="C101" s="123">
        <f>(G75/C100)</f>
        <v>67590.160499999998</v>
      </c>
      <c r="D101" s="123">
        <f>(G75/D100)</f>
        <v>63084.149800000007</v>
      </c>
      <c r="E101" s="136">
        <f>(G75/E100)</f>
        <v>59141.390437500006</v>
      </c>
      <c r="F101" s="134"/>
      <c r="G101" s="135"/>
    </row>
    <row r="102" spans="1:7" ht="15.6" customHeight="1" x14ac:dyDescent="0.25">
      <c r="A102" s="8"/>
      <c r="B102" s="98" t="s">
        <v>58</v>
      </c>
      <c r="C102" s="106"/>
      <c r="D102" s="106"/>
      <c r="E102" s="106"/>
      <c r="F102" s="106"/>
      <c r="G102" s="106"/>
    </row>
    <row r="103" spans="1:7" ht="11.25" customHeight="1" x14ac:dyDescent="0.25">
      <c r="B103" s="137"/>
      <c r="C103" s="137"/>
      <c r="D103" s="137"/>
      <c r="E103" s="137"/>
      <c r="F103" s="137"/>
      <c r="G103" s="137"/>
    </row>
    <row r="104" spans="1:7" ht="11.25" customHeight="1" x14ac:dyDescent="0.25">
      <c r="B104" s="137"/>
      <c r="C104" s="137"/>
      <c r="D104" s="137"/>
      <c r="E104" s="137"/>
      <c r="F104" s="137"/>
      <c r="G104" s="137"/>
    </row>
  </sheetData>
  <mergeCells count="8">
    <mergeCell ref="B88:C88"/>
    <mergeCell ref="E13:F13"/>
    <mergeCell ref="E11:F11"/>
    <mergeCell ref="E10:F10"/>
    <mergeCell ref="E9:F9"/>
    <mergeCell ref="E14:F14"/>
    <mergeCell ref="E15:F15"/>
    <mergeCell ref="B17:G17"/>
  </mergeCells>
  <pageMargins left="0.7" right="0.7" top="0.75" bottom="0.75" header="0.3" footer="0.3"/>
  <pageSetup scale="39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PAPAS</vt:lpstr>
      <vt:lpstr>PAPAS!Área_de_impresión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Torres Guajardo Rodolfo</cp:lastModifiedBy>
  <cp:lastPrinted>2022-03-21T17:25:46Z</cp:lastPrinted>
  <dcterms:created xsi:type="dcterms:W3CDTF">2020-11-27T12:49:26Z</dcterms:created>
  <dcterms:modified xsi:type="dcterms:W3CDTF">2023-04-10T20:10:29Z</dcterms:modified>
</cp:coreProperties>
</file>