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Los Angeles 30 020220223\"/>
    </mc:Choice>
  </mc:AlternateContent>
  <bookViews>
    <workbookView xWindow="0" yWindow="0" windowWidth="28800" windowHeight="11835"/>
  </bookViews>
  <sheets>
    <sheet name="PAPAS" sheetId="6" r:id="rId1"/>
  </sheets>
  <definedNames>
    <definedName name="_xlnm.Print_Area" localSheetId="0">PAPAS!$A$1:$G$91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6" l="1"/>
  <c r="G45" i="6"/>
  <c r="G46" i="6"/>
  <c r="G47" i="6"/>
  <c r="G48" i="6"/>
  <c r="G49" i="6"/>
  <c r="G50" i="6"/>
  <c r="G51" i="6"/>
  <c r="G52" i="6"/>
  <c r="G43" i="6"/>
  <c r="G35" i="6"/>
  <c r="G36" i="6"/>
  <c r="G37" i="6"/>
  <c r="G34" i="6"/>
  <c r="G57" i="6" l="1"/>
  <c r="G24" i="6"/>
  <c r="G23" i="6"/>
  <c r="G22" i="6"/>
  <c r="G21" i="6"/>
  <c r="G12" i="6"/>
  <c r="G30" i="6" l="1"/>
  <c r="G25" i="6" l="1"/>
  <c r="C78" i="6" l="1"/>
  <c r="G63" i="6"/>
  <c r="G53" i="6" l="1"/>
  <c r="C80" i="6" s="1"/>
  <c r="G38" i="6"/>
  <c r="C77" i="6"/>
  <c r="G58" i="6"/>
  <c r="C81" i="6" s="1"/>
  <c r="C79" i="6" l="1"/>
  <c r="G60" i="6"/>
  <c r="G61" i="6" s="1"/>
  <c r="C82" i="6" s="1"/>
  <c r="G62" i="6" l="1"/>
  <c r="E88" i="6" s="1"/>
  <c r="C83" i="6"/>
  <c r="D78" i="6" s="1"/>
  <c r="G64" i="6" l="1"/>
  <c r="C88" i="6"/>
  <c r="D88" i="6"/>
  <c r="D80" i="6"/>
  <c r="D79" i="6"/>
  <c r="D81" i="6"/>
  <c r="D77" i="6"/>
  <c r="D82" i="6"/>
  <c r="D83" i="6" l="1"/>
</calcChain>
</file>

<file path=xl/sharedStrings.xml><?xml version="1.0" encoding="utf-8"?>
<sst xmlns="http://schemas.openxmlformats.org/spreadsheetml/2006/main" count="144" uniqueCount="106">
  <si>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</si>
  <si>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</si>
  <si>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</si>
  <si>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</si>
  <si>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</si>
  <si>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</si>
  <si>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</si>
  <si>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</si>
  <si>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</si>
  <si>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</si>
  <si>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</si>
  <si>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</si>
  <si>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</si>
  <si>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</si>
  <si>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</si>
  <si>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</si>
  <si>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</si>
  <si>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</si>
  <si>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</si>
  <si>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</si>
  <si>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</si>
  <si>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</si>
  <si>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</si>
  <si>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</si>
  <si>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</si>
  <si>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Aradura</t>
  </si>
  <si>
    <t>Noviembre-Diciembre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</si>
  <si>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</si>
  <si>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</si>
  <si>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</si>
  <si>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</si>
  <si>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</si>
  <si>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</si>
  <si>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</si>
  <si>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</si>
  <si>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</si>
  <si>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</si>
  <si>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</si>
  <si>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</si>
  <si>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</si>
  <si>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</si>
  <si>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</si>
  <si>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</si>
  <si>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</si>
  <si>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</si>
  <si>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</si>
  <si>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</si>
  <si>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</si>
  <si>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</si>
  <si>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</si>
  <si>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</si>
  <si>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</si>
  <si>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</si>
  <si>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</si>
  <si>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</si>
  <si>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</si>
  <si>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</si>
  <si>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MEDIO</t>
  </si>
  <si>
    <t>LOS ANGELES</t>
  </si>
  <si>
    <t>TODAS</t>
  </si>
  <si>
    <t>Rastraje</t>
  </si>
  <si>
    <t>Septiembre</t>
  </si>
  <si>
    <t>HERBICIDA</t>
  </si>
  <si>
    <t>Octubre</t>
  </si>
  <si>
    <t>Riegos</t>
  </si>
  <si>
    <t>Cosecha</t>
  </si>
  <si>
    <t>Vibrocultivador</t>
  </si>
  <si>
    <t>Labores culturales</t>
  </si>
  <si>
    <t xml:space="preserve">SEMILLA </t>
  </si>
  <si>
    <t>Lt</t>
  </si>
  <si>
    <t>Noviembre</t>
  </si>
  <si>
    <t>Diciembre</t>
  </si>
  <si>
    <t>FUNGICIDA</t>
  </si>
  <si>
    <t>Kg</t>
  </si>
  <si>
    <t>FERTILIZANTE</t>
  </si>
  <si>
    <t>Salitre potasico</t>
  </si>
  <si>
    <t>Sacos</t>
  </si>
  <si>
    <t>Marzo</t>
  </si>
  <si>
    <t>PAPAS</t>
  </si>
  <si>
    <t>OCTAVA</t>
  </si>
  <si>
    <t>MERCADO LOCAL</t>
  </si>
  <si>
    <t>Marzo-Junio</t>
  </si>
  <si>
    <t>HELADAS</t>
  </si>
  <si>
    <t>Octubre-Enero</t>
  </si>
  <si>
    <t>Plantación</t>
  </si>
  <si>
    <t>Ocubre</t>
  </si>
  <si>
    <t>Aplicación agroquímico</t>
  </si>
  <si>
    <t>Semilla</t>
  </si>
  <si>
    <t xml:space="preserve">Pomarsol Forte </t>
  </si>
  <si>
    <t>Ridomil Gold</t>
  </si>
  <si>
    <t>kg</t>
  </si>
  <si>
    <t>Fosfato diamonico</t>
  </si>
  <si>
    <t>Sulfato de potasio</t>
  </si>
  <si>
    <t>Octubre-Noviembre</t>
  </si>
  <si>
    <t>Herbadox</t>
  </si>
  <si>
    <t>unidad</t>
  </si>
  <si>
    <t>RENDIMIENTO (SACOS/Há.)</t>
  </si>
  <si>
    <t>PRECIO ESPERADO ($/sc)</t>
  </si>
  <si>
    <t>Rendimiento (sc/hà)</t>
  </si>
  <si>
    <t>Costo unitario ($/sc) (*)</t>
  </si>
  <si>
    <t>ESCENARIOS COSTO UNITARIO  ($/saco)</t>
  </si>
  <si>
    <t>HM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</si>
  <si>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</si>
  <si>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</si>
  <si>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PATAGONIA</t>
  </si>
  <si>
    <t>Marzo-Junio/2024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</si>
</sst>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mm/yy"/>
  </numFmts>
  <fonts count="16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4" fillId="0" borderId="1"/>
    <xf numFmtId="0" fontId="1" fillId="0" borderId="1"/>
  </cellStyleXfs>
  <cellXfs count="101">
    <xf numFmtId="0" fontId="0" fillId="0" borderId="0" xfId="0" applyFont="1" applyAlignment="1"/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2" fillId="0" borderId="1" xfId="0" applyNumberFormat="1" applyFont="1" applyBorder="1" applyAlignment="1"/>
    <xf numFmtId="0" fontId="2" fillId="0" borderId="1" xfId="0" applyFont="1" applyBorder="1" applyAlignment="1"/>
    <xf numFmtId="49" fontId="6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/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9" fillId="0" borderId="2" xfId="0" applyFont="1" applyBorder="1"/>
    <xf numFmtId="0" fontId="11" fillId="10" borderId="2" xfId="0" applyFont="1" applyFill="1" applyBorder="1" applyAlignment="1">
      <alignment wrapText="1"/>
    </xf>
    <xf numFmtId="3" fontId="7" fillId="0" borderId="2" xfId="0" applyNumberFormat="1" applyFont="1" applyBorder="1"/>
    <xf numFmtId="3" fontId="9" fillId="10" borderId="2" xfId="0" applyNumberFormat="1" applyFont="1" applyFill="1" applyBorder="1"/>
    <xf numFmtId="0" fontId="9" fillId="10" borderId="2" xfId="0" applyFont="1" applyFill="1" applyBorder="1" applyAlignment="1"/>
    <xf numFmtId="0" fontId="12" fillId="0" borderId="2" xfId="0" applyFont="1" applyBorder="1"/>
    <xf numFmtId="0" fontId="2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wrapText="1"/>
    </xf>
    <xf numFmtId="3" fontId="9" fillId="10" borderId="2" xfId="0" applyNumberFormat="1" applyFont="1" applyFill="1" applyBorder="1" applyAlignment="1">
      <alignment horizontal="right" indent="1"/>
    </xf>
    <xf numFmtId="49" fontId="6" fillId="5" borderId="3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164" fontId="6" fillId="5" borderId="5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7" xfId="0" applyNumberFormat="1" applyFont="1" applyFill="1" applyBorder="1" applyAlignment="1">
      <alignment vertical="center"/>
    </xf>
    <xf numFmtId="49" fontId="6" fillId="5" borderId="6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164" fontId="6" fillId="5" borderId="7" xfId="0" applyNumberFormat="1" applyFont="1" applyFill="1" applyBorder="1" applyAlignment="1">
      <alignment vertical="center"/>
    </xf>
    <xf numFmtId="49" fontId="6" fillId="5" borderId="8" xfId="0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4" fontId="6" fillId="6" borderId="1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2" fillId="2" borderId="4" xfId="0" applyFont="1" applyFill="1" applyBorder="1" applyAlignment="1"/>
    <xf numFmtId="164" fontId="6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/>
    <xf numFmtId="164" fontId="6" fillId="2" borderId="10" xfId="0" applyNumberFormat="1" applyFont="1" applyFill="1" applyBorder="1" applyAlignment="1">
      <alignment vertical="center"/>
    </xf>
    <xf numFmtId="0" fontId="2" fillId="9" borderId="2" xfId="0" applyFont="1" applyFill="1" applyBorder="1" applyAlignment="1"/>
    <xf numFmtId="0" fontId="2" fillId="7" borderId="1" xfId="0" applyFont="1" applyFill="1" applyBorder="1" applyAlignment="1"/>
    <xf numFmtId="49" fontId="13" fillId="8" borderId="2" xfId="0" applyNumberFormat="1" applyFont="1" applyFill="1" applyBorder="1" applyAlignment="1">
      <alignment vertical="center"/>
    </xf>
    <xf numFmtId="49" fontId="2" fillId="8" borderId="2" xfId="0" applyNumberFormat="1" applyFont="1" applyFill="1" applyBorder="1" applyAlignment="1"/>
    <xf numFmtId="49" fontId="13" fillId="2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9" fontId="2" fillId="2" borderId="2" xfId="0" applyNumberFormat="1" applyFont="1" applyFill="1" applyBorder="1" applyAlignment="1"/>
    <xf numFmtId="0" fontId="13" fillId="2" borderId="2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165" fontId="13" fillId="8" borderId="2" xfId="0" applyNumberFormat="1" applyFont="1" applyFill="1" applyBorder="1" applyAlignment="1">
      <alignment vertical="center"/>
    </xf>
    <xf numFmtId="9" fontId="13" fillId="8" borderId="2" xfId="0" applyNumberFormat="1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49" fontId="15" fillId="9" borderId="2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3" fontId="13" fillId="8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right"/>
    </xf>
    <xf numFmtId="17" fontId="7" fillId="0" borderId="2" xfId="0" applyNumberFormat="1" applyFont="1" applyBorder="1" applyAlignment="1">
      <alignment horizontal="right"/>
    </xf>
    <xf numFmtId="0" fontId="7" fillId="10" borderId="2" xfId="0" applyFont="1" applyFill="1" applyBorder="1" applyAlignment="1">
      <alignment horizontal="right" wrapText="1"/>
    </xf>
    <xf numFmtId="17" fontId="7" fillId="10" borderId="2" xfId="0" applyNumberFormat="1" applyFont="1" applyFill="1" applyBorder="1" applyAlignment="1">
      <alignment horizontal="right"/>
    </xf>
    <xf numFmtId="3" fontId="7" fillId="10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/>
    <xf numFmtId="0" fontId="2" fillId="2" borderId="2" xfId="0" applyFont="1" applyFill="1" applyBorder="1" applyAlignment="1"/>
    <xf numFmtId="166" fontId="7" fillId="10" borderId="2" xfId="0" applyNumberFormat="1" applyFont="1" applyFill="1" applyBorder="1" applyAlignment="1">
      <alignment horizontal="right"/>
    </xf>
    <xf numFmtId="49" fontId="15" fillId="9" borderId="2" xfId="0" applyNumberFormat="1" applyFont="1" applyFill="1" applyBorder="1" applyAlignment="1">
      <alignment vertical="center"/>
    </xf>
    <xf numFmtId="0" fontId="13" fillId="9" borderId="2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49" fontId="2" fillId="2" borderId="2" xfId="0" applyNumberFormat="1" applyFont="1" applyFill="1" applyBorder="1" applyAlignment="1"/>
    <xf numFmtId="0" fontId="2" fillId="2" borderId="2" xfId="0" applyFont="1" applyFill="1" applyBorder="1" applyAlignment="1"/>
    <xf numFmtId="3" fontId="7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3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190500"/>
          <a:ext cx="615315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89"/>
  <sheetViews>
    <sheetView tabSelected="1" workbookViewId="0">
      <selection sqref="A1:G91"/>
    </sheetView>
  </sheetViews>
  <sheetFormatPr baseColWidth="10" defaultColWidth="10.85546875" defaultRowHeight="11.25" customHeight="1"/>
  <cols>
    <col min="1" max="1" width="4.42578125" style="7" customWidth="1"/>
    <col min="2" max="2" width="20.42578125" style="7" customWidth="1"/>
    <col min="3" max="3" width="19.42578125" style="7" customWidth="1"/>
    <col min="4" max="4" width="9.42578125" style="7" customWidth="1"/>
    <col min="5" max="5" width="14.42578125" style="7" customWidth="1"/>
    <col min="6" max="6" width="14" style="7" customWidth="1"/>
    <col min="7" max="7" width="14.28515625" style="7" customWidth="1"/>
    <col min="8" max="231" width="10.85546875" style="7" customWidth="1"/>
    <col min="232" max="16384" width="10.85546875" style="8"/>
  </cols>
  <sheetData>
    <row r="1" spans="1:7" ht="15" customHeight="1">
      <c r="A1" s="5"/>
      <c r="B1" s="5"/>
      <c r="C1" s="5"/>
      <c r="D1" s="5"/>
      <c r="E1" s="5"/>
      <c r="F1" s="5"/>
      <c r="G1" s="5"/>
    </row>
    <row r="2" spans="1:7" ht="15" customHeight="1">
      <c r="A2" s="5"/>
      <c r="B2" s="5"/>
      <c r="C2" s="5"/>
      <c r="D2" s="5"/>
      <c r="E2" s="5"/>
      <c r="F2" s="5"/>
      <c r="G2" s="5"/>
    </row>
    <row r="3" spans="1:7" ht="15" customHeight="1">
      <c r="A3" s="5"/>
      <c r="B3" s="5"/>
      <c r="C3" s="5"/>
      <c r="D3" s="5"/>
      <c r="E3" s="5"/>
      <c r="F3" s="5"/>
      <c r="G3" s="5"/>
    </row>
    <row r="4" spans="1:7" ht="15" customHeight="1">
      <c r="A4" s="5"/>
      <c r="B4" s="5"/>
      <c r="C4" s="5"/>
      <c r="D4" s="5"/>
      <c r="E4" s="5"/>
      <c r="F4" s="5"/>
      <c r="G4" s="5"/>
    </row>
    <row r="5" spans="1:7" ht="15" customHeight="1">
      <c r="A5" s="5"/>
      <c r="B5" s="5"/>
      <c r="C5" s="5"/>
      <c r="D5" s="5"/>
      <c r="E5" s="5"/>
      <c r="F5" s="5"/>
      <c r="G5" s="5"/>
    </row>
    <row r="6" spans="1:7" ht="15" customHeight="1">
      <c r="A6" s="5"/>
      <c r="B6" s="5"/>
      <c r="C6" s="5"/>
      <c r="D6" s="5"/>
      <c r="E6" s="5"/>
      <c r="F6" s="5"/>
      <c r="G6" s="5"/>
    </row>
    <row r="7" spans="1:7" ht="15" customHeight="1">
      <c r="A7" s="5"/>
      <c r="B7" s="5"/>
      <c r="C7" s="5"/>
      <c r="D7" s="5"/>
      <c r="E7" s="5"/>
      <c r="F7" s="5"/>
      <c r="G7" s="5"/>
    </row>
    <row r="8" spans="1:7" ht="15" customHeight="1">
      <c r="A8" s="5"/>
      <c r="B8" s="5"/>
      <c r="C8" s="5"/>
      <c r="D8" s="5"/>
      <c r="E8" s="5"/>
      <c r="F8" s="5"/>
      <c r="G8" s="5"/>
    </row>
    <row r="9" spans="1:7" ht="12" customHeight="1">
      <c r="A9" s="5"/>
      <c r="B9" s="9" t="s">
        <v>0</v>
      </c>
      <c r="C9" s="84" t="s">
        <v>78</v>
      </c>
      <c r="D9" s="5"/>
      <c r="E9" s="94" t="s">
        <v>96</v>
      </c>
      <c r="F9" s="95"/>
      <c r="G9" s="86">
        <v>1100</v>
      </c>
    </row>
    <row r="10" spans="1:7" ht="12.75">
      <c r="A10" s="5"/>
      <c r="B10" s="81" t="s">
        <v>1</v>
      </c>
      <c r="C10" s="82" t="s">
        <v>104</v>
      </c>
      <c r="D10" s="5"/>
      <c r="E10" s="96" t="s">
        <v>2</v>
      </c>
      <c r="F10" s="97"/>
      <c r="G10" s="85">
        <v>45078</v>
      </c>
    </row>
    <row r="11" spans="1:7" ht="12.75">
      <c r="A11" s="5"/>
      <c r="B11" s="81" t="s">
        <v>3</v>
      </c>
      <c r="C11" s="82" t="s">
        <v>57</v>
      </c>
      <c r="D11" s="5"/>
      <c r="E11" s="96" t="s">
        <v>97</v>
      </c>
      <c r="F11" s="97"/>
      <c r="G11" s="86">
        <v>8000</v>
      </c>
    </row>
    <row r="12" spans="1:7" ht="11.25" customHeight="1">
      <c r="A12" s="5"/>
      <c r="B12" s="81" t="s">
        <v>4</v>
      </c>
      <c r="C12" s="82" t="s">
        <v>79</v>
      </c>
      <c r="D12" s="5"/>
      <c r="E12" s="87" t="s">
        <v>5</v>
      </c>
      <c r="F12" s="88"/>
      <c r="G12" s="86">
        <f>G9*G11</f>
        <v>8800000</v>
      </c>
    </row>
    <row r="13" spans="1:7" ht="11.25" customHeight="1">
      <c r="A13" s="5"/>
      <c r="B13" s="81" t="s">
        <v>6</v>
      </c>
      <c r="C13" s="82" t="s">
        <v>58</v>
      </c>
      <c r="D13" s="5"/>
      <c r="E13" s="96" t="s">
        <v>7</v>
      </c>
      <c r="F13" s="97"/>
      <c r="G13" s="82" t="s">
        <v>80</v>
      </c>
    </row>
    <row r="14" spans="1:7" ht="13.5" customHeight="1">
      <c r="A14" s="5"/>
      <c r="B14" s="81" t="s">
        <v>8</v>
      </c>
      <c r="C14" s="82" t="s">
        <v>59</v>
      </c>
      <c r="D14" s="5"/>
      <c r="E14" s="96" t="s">
        <v>9</v>
      </c>
      <c r="F14" s="97"/>
      <c r="G14" s="89" t="s">
        <v>105</v>
      </c>
    </row>
    <row r="15" spans="1:7" ht="12.75">
      <c r="A15" s="5"/>
      <c r="B15" s="81" t="s">
        <v>10</v>
      </c>
      <c r="C15" s="83">
        <v>44927</v>
      </c>
      <c r="D15" s="5"/>
      <c r="E15" s="98" t="s">
        <v>11</v>
      </c>
      <c r="F15" s="99"/>
      <c r="G15" s="82" t="s">
        <v>82</v>
      </c>
    </row>
    <row r="16" spans="1:7" ht="12" customHeight="1">
      <c r="A16" s="5"/>
      <c r="B16" s="10"/>
      <c r="C16" s="11"/>
      <c r="D16" s="5"/>
      <c r="E16" s="5"/>
      <c r="F16" s="5"/>
      <c r="G16" s="12"/>
    </row>
    <row r="17" spans="1:7" ht="12" customHeight="1">
      <c r="A17" s="5"/>
      <c r="B17" s="92" t="s">
        <v>12</v>
      </c>
      <c r="C17" s="93"/>
      <c r="D17" s="93"/>
      <c r="E17" s="93"/>
      <c r="F17" s="93"/>
      <c r="G17" s="93"/>
    </row>
    <row r="18" spans="1:7" ht="12" customHeight="1">
      <c r="A18" s="5"/>
      <c r="B18" s="5"/>
      <c r="C18" s="13"/>
      <c r="D18" s="13"/>
      <c r="E18" s="13"/>
      <c r="F18" s="5"/>
      <c r="G18" s="5"/>
    </row>
    <row r="19" spans="1:7" ht="12" customHeight="1">
      <c r="A19" s="5"/>
      <c r="B19" s="14" t="s">
        <v>13</v>
      </c>
      <c r="C19" s="15"/>
      <c r="D19" s="15"/>
      <c r="E19" s="15"/>
      <c r="F19" s="15"/>
      <c r="G19" s="15"/>
    </row>
    <row r="20" spans="1:7" ht="12.75">
      <c r="A20" s="5"/>
      <c r="B20" s="27" t="s">
        <v>14</v>
      </c>
      <c r="C20" s="27" t="s">
        <v>15</v>
      </c>
      <c r="D20" s="27" t="s">
        <v>16</v>
      </c>
      <c r="E20" s="27" t="s">
        <v>17</v>
      </c>
      <c r="F20" s="27" t="s">
        <v>18</v>
      </c>
      <c r="G20" s="27" t="s">
        <v>19</v>
      </c>
    </row>
    <row r="21" spans="1:7" ht="12.75">
      <c r="A21" s="5"/>
      <c r="B21" s="16" t="s">
        <v>67</v>
      </c>
      <c r="C21" s="17" t="s">
        <v>20</v>
      </c>
      <c r="D21" s="17">
        <v>10</v>
      </c>
      <c r="E21" s="17" t="s">
        <v>26</v>
      </c>
      <c r="F21" s="18">
        <v>25000</v>
      </c>
      <c r="G21" s="18">
        <f>F21*D21</f>
        <v>250000</v>
      </c>
    </row>
    <row r="22" spans="1:7" ht="12.75">
      <c r="A22" s="5"/>
      <c r="B22" s="16" t="s">
        <v>65</v>
      </c>
      <c r="C22" s="17" t="s">
        <v>20</v>
      </c>
      <c r="D22" s="17">
        <v>50</v>
      </c>
      <c r="E22" s="17" t="s">
        <v>81</v>
      </c>
      <c r="F22" s="18">
        <v>25000</v>
      </c>
      <c r="G22" s="18">
        <f t="shared" ref="G22:G24" si="0">F22*D22</f>
        <v>1250000</v>
      </c>
    </row>
    <row r="23" spans="1:7" ht="12.75" customHeight="1">
      <c r="A23" s="5"/>
      <c r="B23" s="16" t="s">
        <v>64</v>
      </c>
      <c r="C23" s="17" t="s">
        <v>20</v>
      </c>
      <c r="D23" s="17">
        <v>10</v>
      </c>
      <c r="E23" s="17" t="s">
        <v>83</v>
      </c>
      <c r="F23" s="18">
        <v>25000</v>
      </c>
      <c r="G23" s="18">
        <f t="shared" si="0"/>
        <v>250000</v>
      </c>
    </row>
    <row r="24" spans="1:7" ht="12.75">
      <c r="A24" s="5"/>
      <c r="B24" s="16" t="s">
        <v>84</v>
      </c>
      <c r="C24" s="17" t="s">
        <v>20</v>
      </c>
      <c r="D24" s="17">
        <v>3</v>
      </c>
      <c r="E24" s="17" t="s">
        <v>63</v>
      </c>
      <c r="F24" s="18">
        <v>25000</v>
      </c>
      <c r="G24" s="18">
        <f t="shared" si="0"/>
        <v>75000</v>
      </c>
    </row>
    <row r="25" spans="1:7" ht="12" customHeight="1">
      <c r="A25" s="5"/>
      <c r="B25" s="1" t="s">
        <v>21</v>
      </c>
      <c r="C25" s="2"/>
      <c r="D25" s="2"/>
      <c r="E25" s="2"/>
      <c r="F25" s="3"/>
      <c r="G25" s="4">
        <f>SUM(G21:G24)</f>
        <v>1825000</v>
      </c>
    </row>
    <row r="26" spans="1:7" ht="12.75" customHeight="1">
      <c r="A26" s="5"/>
      <c r="B26" s="5"/>
      <c r="C26" s="5"/>
      <c r="D26" s="5"/>
      <c r="E26" s="5"/>
      <c r="F26" s="19"/>
      <c r="G26" s="19"/>
    </row>
    <row r="27" spans="1:7" ht="12.75" customHeight="1">
      <c r="A27" s="5"/>
      <c r="B27" s="14" t="s">
        <v>22</v>
      </c>
      <c r="C27" s="20"/>
      <c r="D27" s="20"/>
      <c r="E27" s="20"/>
      <c r="F27" s="15"/>
      <c r="G27" s="15"/>
    </row>
    <row r="28" spans="1:7" ht="12.75">
      <c r="A28" s="5"/>
      <c r="B28" s="26" t="s">
        <v>14</v>
      </c>
      <c r="C28" s="27" t="s">
        <v>15</v>
      </c>
      <c r="D28" s="27" t="s">
        <v>16</v>
      </c>
      <c r="E28" s="26" t="s">
        <v>17</v>
      </c>
      <c r="F28" s="27" t="s">
        <v>18</v>
      </c>
      <c r="G28" s="26" t="s">
        <v>19</v>
      </c>
    </row>
    <row r="29" spans="1:7" ht="14.25" customHeight="1">
      <c r="A29" s="5"/>
      <c r="B29" s="21"/>
      <c r="C29" s="22"/>
      <c r="D29" s="23">
        <v>0</v>
      </c>
      <c r="E29" s="23"/>
      <c r="F29" s="30">
        <v>0</v>
      </c>
      <c r="G29" s="25">
        <v>0</v>
      </c>
    </row>
    <row r="30" spans="1:7" ht="12.75">
      <c r="A30" s="5"/>
      <c r="B30" s="1" t="s">
        <v>23</v>
      </c>
      <c r="C30" s="2"/>
      <c r="D30" s="2"/>
      <c r="E30" s="2"/>
      <c r="F30" s="3"/>
      <c r="G30" s="4">
        <f>SUM(G29:G29)</f>
        <v>0</v>
      </c>
    </row>
    <row r="31" spans="1:7" ht="25.5" customHeight="1">
      <c r="A31" s="5"/>
      <c r="B31" s="5"/>
      <c r="C31" s="5"/>
      <c r="D31" s="5"/>
      <c r="E31" s="5"/>
      <c r="F31" s="19"/>
      <c r="G31" s="19"/>
    </row>
    <row r="32" spans="1:7" ht="12.75" customHeight="1">
      <c r="A32" s="5"/>
      <c r="B32" s="14" t="s">
        <v>24</v>
      </c>
      <c r="C32" s="20"/>
      <c r="D32" s="20"/>
      <c r="E32" s="20"/>
      <c r="F32" s="15"/>
      <c r="G32" s="15"/>
    </row>
    <row r="33" spans="1:7" ht="12.75" customHeight="1">
      <c r="A33" s="5"/>
      <c r="B33" s="26" t="s">
        <v>14</v>
      </c>
      <c r="C33" s="26" t="s">
        <v>15</v>
      </c>
      <c r="D33" s="26" t="s">
        <v>16</v>
      </c>
      <c r="E33" s="26" t="s">
        <v>17</v>
      </c>
      <c r="F33" s="27" t="s">
        <v>18</v>
      </c>
      <c r="G33" s="26" t="s">
        <v>19</v>
      </c>
    </row>
    <row r="34" spans="1:7" ht="12.75" customHeight="1">
      <c r="A34" s="5"/>
      <c r="B34" s="16" t="s">
        <v>25</v>
      </c>
      <c r="C34" s="17" t="s">
        <v>101</v>
      </c>
      <c r="D34" s="28">
        <v>2</v>
      </c>
      <c r="E34" s="28" t="s">
        <v>61</v>
      </c>
      <c r="F34" s="29">
        <v>50000</v>
      </c>
      <c r="G34" s="30">
        <f>(D34*F34)</f>
        <v>100000</v>
      </c>
    </row>
    <row r="35" spans="1:7" ht="12.75">
      <c r="A35" s="5"/>
      <c r="B35" s="16" t="s">
        <v>60</v>
      </c>
      <c r="C35" s="17" t="s">
        <v>101</v>
      </c>
      <c r="D35" s="28">
        <v>2</v>
      </c>
      <c r="E35" s="28" t="s">
        <v>85</v>
      </c>
      <c r="F35" s="29">
        <v>30000</v>
      </c>
      <c r="G35" s="30">
        <f t="shared" ref="G35:G37" si="1">(D35*F35)</f>
        <v>60000</v>
      </c>
    </row>
    <row r="36" spans="1:7" ht="12.75">
      <c r="A36" s="5"/>
      <c r="B36" s="16" t="s">
        <v>86</v>
      </c>
      <c r="C36" s="17" t="s">
        <v>101</v>
      </c>
      <c r="D36" s="28">
        <v>2</v>
      </c>
      <c r="E36" s="28" t="s">
        <v>70</v>
      </c>
      <c r="F36" s="29">
        <v>25000</v>
      </c>
      <c r="G36" s="30">
        <f t="shared" si="1"/>
        <v>50000</v>
      </c>
    </row>
    <row r="37" spans="1:7" ht="12.75" customHeight="1">
      <c r="A37" s="5"/>
      <c r="B37" s="31" t="s">
        <v>66</v>
      </c>
      <c r="C37" s="17" t="s">
        <v>101</v>
      </c>
      <c r="D37" s="28">
        <v>2</v>
      </c>
      <c r="E37" s="28" t="s">
        <v>85</v>
      </c>
      <c r="F37" s="29">
        <v>25000</v>
      </c>
      <c r="G37" s="30">
        <f t="shared" si="1"/>
        <v>50000</v>
      </c>
    </row>
    <row r="38" spans="1:7" ht="13.5" customHeight="1">
      <c r="A38" s="5"/>
      <c r="B38" s="1" t="s">
        <v>27</v>
      </c>
      <c r="C38" s="2"/>
      <c r="D38" s="2"/>
      <c r="E38" s="2"/>
      <c r="F38" s="3"/>
      <c r="G38" s="4">
        <f>SUM(G34:G37)</f>
        <v>260000</v>
      </c>
    </row>
    <row r="39" spans="1:7" ht="12" customHeight="1">
      <c r="A39" s="5"/>
      <c r="B39" s="5"/>
      <c r="C39" s="5"/>
      <c r="D39" s="5"/>
      <c r="E39" s="5"/>
      <c r="F39" s="19"/>
      <c r="G39" s="19"/>
    </row>
    <row r="40" spans="1:7" ht="12" customHeight="1">
      <c r="A40" s="5"/>
      <c r="B40" s="14" t="s">
        <v>28</v>
      </c>
      <c r="C40" s="20"/>
      <c r="D40" s="20"/>
      <c r="E40" s="20"/>
      <c r="F40" s="15"/>
      <c r="G40" s="15"/>
    </row>
    <row r="41" spans="1:7" ht="24" customHeight="1">
      <c r="A41" s="5"/>
      <c r="B41" s="27" t="s">
        <v>29</v>
      </c>
      <c r="C41" s="27" t="s">
        <v>30</v>
      </c>
      <c r="D41" s="27" t="s">
        <v>31</v>
      </c>
      <c r="E41" s="27" t="s">
        <v>17</v>
      </c>
      <c r="F41" s="27" t="s">
        <v>18</v>
      </c>
      <c r="G41" s="27" t="s">
        <v>19</v>
      </c>
    </row>
    <row r="42" spans="1:7" ht="12.75" customHeight="1">
      <c r="A42" s="5"/>
      <c r="B42" s="32" t="s">
        <v>68</v>
      </c>
      <c r="C42" s="17"/>
      <c r="D42" s="28"/>
      <c r="E42" s="28"/>
      <c r="F42" s="33"/>
      <c r="G42" s="34"/>
    </row>
    <row r="43" spans="1:7" ht="12.75">
      <c r="A43" s="5"/>
      <c r="B43" s="35" t="s">
        <v>87</v>
      </c>
      <c r="C43" s="17" t="s">
        <v>73</v>
      </c>
      <c r="D43" s="100">
        <v>3000</v>
      </c>
      <c r="E43" s="17" t="s">
        <v>63</v>
      </c>
      <c r="F43" s="33">
        <v>800</v>
      </c>
      <c r="G43" s="34">
        <f>(F43*D43)</f>
        <v>2400000</v>
      </c>
    </row>
    <row r="44" spans="1:7" ht="13.5" customHeight="1">
      <c r="A44" s="5"/>
      <c r="B44" s="36" t="s">
        <v>72</v>
      </c>
      <c r="C44" s="17"/>
      <c r="D44" s="28"/>
      <c r="E44" s="17"/>
      <c r="F44" s="33"/>
      <c r="G44" s="34">
        <f t="shared" ref="G44:G52" si="2">(F44*D44)</f>
        <v>0</v>
      </c>
    </row>
    <row r="45" spans="1:7" ht="12" customHeight="1">
      <c r="A45" s="5"/>
      <c r="B45" s="31" t="s">
        <v>88</v>
      </c>
      <c r="C45" s="17" t="s">
        <v>73</v>
      </c>
      <c r="D45" s="28">
        <v>0.3</v>
      </c>
      <c r="E45" s="17" t="s">
        <v>61</v>
      </c>
      <c r="F45" s="33">
        <v>18000</v>
      </c>
      <c r="G45" s="34">
        <f t="shared" si="2"/>
        <v>5400</v>
      </c>
    </row>
    <row r="46" spans="1:7" ht="12" customHeight="1">
      <c r="A46" s="5"/>
      <c r="B46" s="31" t="s">
        <v>89</v>
      </c>
      <c r="C46" s="17" t="s">
        <v>90</v>
      </c>
      <c r="D46" s="28">
        <v>5</v>
      </c>
      <c r="E46" s="17" t="s">
        <v>71</v>
      </c>
      <c r="F46" s="33">
        <v>45000</v>
      </c>
      <c r="G46" s="34">
        <f t="shared" si="2"/>
        <v>225000</v>
      </c>
    </row>
    <row r="47" spans="1:7" ht="12" customHeight="1">
      <c r="A47" s="5"/>
      <c r="B47" s="36" t="s">
        <v>74</v>
      </c>
      <c r="C47" s="17"/>
      <c r="D47" s="28"/>
      <c r="E47" s="17"/>
      <c r="F47" s="33"/>
      <c r="G47" s="34">
        <f t="shared" si="2"/>
        <v>0</v>
      </c>
    </row>
    <row r="48" spans="1:7" ht="12" customHeight="1">
      <c r="A48" s="5"/>
      <c r="B48" s="31" t="s">
        <v>91</v>
      </c>
      <c r="C48" s="17" t="s">
        <v>73</v>
      </c>
      <c r="D48" s="28">
        <v>650</v>
      </c>
      <c r="E48" s="17" t="s">
        <v>63</v>
      </c>
      <c r="F48" s="33">
        <v>800</v>
      </c>
      <c r="G48" s="34">
        <f t="shared" si="2"/>
        <v>520000</v>
      </c>
    </row>
    <row r="49" spans="1:7" ht="12" customHeight="1">
      <c r="A49" s="5"/>
      <c r="B49" s="31" t="s">
        <v>92</v>
      </c>
      <c r="C49" s="17" t="s">
        <v>73</v>
      </c>
      <c r="D49" s="28">
        <v>300</v>
      </c>
      <c r="E49" s="17" t="s">
        <v>63</v>
      </c>
      <c r="F49" s="33">
        <v>1360</v>
      </c>
      <c r="G49" s="34">
        <f t="shared" si="2"/>
        <v>408000</v>
      </c>
    </row>
    <row r="50" spans="1:7" ht="12" customHeight="1">
      <c r="A50" s="5"/>
      <c r="B50" s="31" t="s">
        <v>75</v>
      </c>
      <c r="C50" s="17" t="s">
        <v>90</v>
      </c>
      <c r="D50" s="28">
        <v>350</v>
      </c>
      <c r="E50" s="17" t="s">
        <v>93</v>
      </c>
      <c r="F50" s="33">
        <v>1200</v>
      </c>
      <c r="G50" s="34">
        <f t="shared" si="2"/>
        <v>420000</v>
      </c>
    </row>
    <row r="51" spans="1:7" ht="12" customHeight="1">
      <c r="A51" s="5"/>
      <c r="B51" s="36" t="s">
        <v>62</v>
      </c>
      <c r="C51" s="17"/>
      <c r="D51" s="28"/>
      <c r="E51" s="17"/>
      <c r="F51" s="33"/>
      <c r="G51" s="34">
        <f t="shared" si="2"/>
        <v>0</v>
      </c>
    </row>
    <row r="52" spans="1:7" ht="12.75" customHeight="1">
      <c r="A52" s="5"/>
      <c r="B52" s="31" t="s">
        <v>94</v>
      </c>
      <c r="C52" s="17" t="s">
        <v>69</v>
      </c>
      <c r="D52" s="28">
        <v>3</v>
      </c>
      <c r="E52" s="17" t="s">
        <v>63</v>
      </c>
      <c r="F52" s="33">
        <v>25000</v>
      </c>
      <c r="G52" s="34">
        <f t="shared" si="2"/>
        <v>75000</v>
      </c>
    </row>
    <row r="53" spans="1:7" ht="12" customHeight="1">
      <c r="A53" s="5"/>
      <c r="B53" s="1" t="s">
        <v>32</v>
      </c>
      <c r="C53" s="2"/>
      <c r="D53" s="2"/>
      <c r="E53" s="2"/>
      <c r="F53" s="3"/>
      <c r="G53" s="4">
        <f>SUM(G42:G52)</f>
        <v>4053400</v>
      </c>
    </row>
    <row r="54" spans="1:7" ht="12" customHeight="1">
      <c r="A54" s="5"/>
      <c r="B54" s="5"/>
      <c r="C54" s="5"/>
      <c r="D54" s="5"/>
      <c r="E54" s="37"/>
      <c r="F54" s="19"/>
      <c r="G54" s="19"/>
    </row>
    <row r="55" spans="1:7" ht="12" customHeight="1">
      <c r="A55" s="5"/>
      <c r="B55" s="14" t="s">
        <v>33</v>
      </c>
      <c r="C55" s="20"/>
      <c r="D55" s="20"/>
      <c r="E55" s="20"/>
      <c r="F55" s="15"/>
      <c r="G55" s="15"/>
    </row>
    <row r="56" spans="1:7" ht="25.5">
      <c r="A56" s="5"/>
      <c r="B56" s="26" t="s">
        <v>34</v>
      </c>
      <c r="C56" s="27" t="s">
        <v>30</v>
      </c>
      <c r="D56" s="27" t="s">
        <v>31</v>
      </c>
      <c r="E56" s="26" t="s">
        <v>17</v>
      </c>
      <c r="F56" s="27" t="s">
        <v>18</v>
      </c>
      <c r="G56" s="26" t="s">
        <v>19</v>
      </c>
    </row>
    <row r="57" spans="1:7" ht="12" customHeight="1">
      <c r="A57" s="5"/>
      <c r="B57" s="38" t="s">
        <v>76</v>
      </c>
      <c r="C57" s="17" t="s">
        <v>95</v>
      </c>
      <c r="D57" s="24">
        <v>1100</v>
      </c>
      <c r="E57" s="17" t="s">
        <v>77</v>
      </c>
      <c r="F57" s="39">
        <v>450</v>
      </c>
      <c r="G57" s="33">
        <f>D57*F57*1.19</f>
        <v>589050</v>
      </c>
    </row>
    <row r="58" spans="1:7" ht="12" customHeight="1">
      <c r="A58" s="5"/>
      <c r="B58" s="1" t="s">
        <v>35</v>
      </c>
      <c r="C58" s="2"/>
      <c r="D58" s="2"/>
      <c r="E58" s="2"/>
      <c r="F58" s="3"/>
      <c r="G58" s="4">
        <f>SUM(G57)</f>
        <v>589050</v>
      </c>
    </row>
    <row r="59" spans="1:7" ht="12" customHeight="1">
      <c r="A59" s="5"/>
      <c r="B59" s="5"/>
      <c r="C59" s="5"/>
      <c r="D59" s="5"/>
      <c r="E59" s="5"/>
      <c r="F59" s="19"/>
      <c r="G59" s="19"/>
    </row>
    <row r="60" spans="1:7" ht="12.75" customHeight="1">
      <c r="A60" s="5"/>
      <c r="B60" s="40" t="s">
        <v>36</v>
      </c>
      <c r="C60" s="41"/>
      <c r="D60" s="41"/>
      <c r="E60" s="41"/>
      <c r="F60" s="41"/>
      <c r="G60" s="42">
        <f>G25+G38+G53+G58+G30</f>
        <v>6727450</v>
      </c>
    </row>
    <row r="61" spans="1:7" ht="15.6" customHeight="1">
      <c r="A61" s="5"/>
      <c r="B61" s="43" t="s">
        <v>37</v>
      </c>
      <c r="C61" s="44"/>
      <c r="D61" s="44"/>
      <c r="E61" s="44"/>
      <c r="F61" s="44"/>
      <c r="G61" s="45">
        <f>G60*0.05</f>
        <v>336372.5</v>
      </c>
    </row>
    <row r="62" spans="1:7" ht="11.25" customHeight="1">
      <c r="B62" s="46" t="s">
        <v>38</v>
      </c>
      <c r="C62" s="47"/>
      <c r="D62" s="47"/>
      <c r="E62" s="47"/>
      <c r="F62" s="47"/>
      <c r="G62" s="48">
        <f>G61+G60</f>
        <v>7063822.5</v>
      </c>
    </row>
    <row r="63" spans="1:7" ht="11.25" customHeight="1">
      <c r="B63" s="43" t="s">
        <v>39</v>
      </c>
      <c r="C63" s="44"/>
      <c r="D63" s="44"/>
      <c r="E63" s="44"/>
      <c r="F63" s="44"/>
      <c r="G63" s="45">
        <f>G12</f>
        <v>8800000</v>
      </c>
    </row>
    <row r="64" spans="1:7" ht="11.25" customHeight="1">
      <c r="B64" s="49" t="s">
        <v>40</v>
      </c>
      <c r="C64" s="50"/>
      <c r="D64" s="50"/>
      <c r="E64" s="50"/>
      <c r="F64" s="50"/>
      <c r="G64" s="51">
        <f>G63-G62</f>
        <v>1736177.5</v>
      </c>
    </row>
    <row r="65" spans="2:7" ht="11.25" customHeight="1">
      <c r="B65" s="52" t="s">
        <v>102</v>
      </c>
      <c r="C65" s="53"/>
      <c r="D65" s="53"/>
      <c r="E65" s="53"/>
      <c r="F65" s="53"/>
      <c r="G65" s="54"/>
    </row>
    <row r="66" spans="2:7" ht="11.25" customHeight="1">
      <c r="B66" s="15"/>
      <c r="C66" s="53"/>
      <c r="D66" s="53"/>
      <c r="E66" s="53"/>
      <c r="F66" s="53"/>
      <c r="G66" s="54"/>
    </row>
    <row r="67" spans="2:7" ht="11.25" customHeight="1">
      <c r="B67" s="55" t="s">
        <v>103</v>
      </c>
      <c r="C67" s="5"/>
      <c r="D67" s="5"/>
      <c r="E67" s="5"/>
      <c r="F67" s="5"/>
      <c r="G67" s="54"/>
    </row>
    <row r="68" spans="2:7" ht="11.25" customHeight="1">
      <c r="B68" s="56" t="s">
        <v>41</v>
      </c>
      <c r="C68" s="57"/>
      <c r="D68" s="57"/>
      <c r="E68" s="57"/>
      <c r="F68" s="57"/>
      <c r="G68" s="58"/>
    </row>
    <row r="69" spans="2:7" ht="11.25" customHeight="1">
      <c r="B69" s="59" t="s">
        <v>42</v>
      </c>
      <c r="C69" s="5"/>
      <c r="D69" s="5"/>
      <c r="E69" s="5"/>
      <c r="F69" s="19"/>
      <c r="G69" s="60"/>
    </row>
    <row r="70" spans="2:7" ht="11.25" customHeight="1">
      <c r="B70" s="59" t="s">
        <v>43</v>
      </c>
      <c r="C70" s="5"/>
      <c r="D70" s="5"/>
      <c r="E70" s="5"/>
      <c r="F70" s="5"/>
      <c r="G70" s="60"/>
    </row>
    <row r="71" spans="2:7" ht="11.25" customHeight="1">
      <c r="B71" s="59" t="s">
        <v>44</v>
      </c>
      <c r="C71" s="5"/>
      <c r="D71" s="5"/>
      <c r="E71" s="5"/>
      <c r="F71" s="5"/>
      <c r="G71" s="60"/>
    </row>
    <row r="72" spans="2:7" ht="11.25" customHeight="1">
      <c r="B72" s="59" t="s">
        <v>45</v>
      </c>
      <c r="C72" s="5"/>
      <c r="D72" s="5"/>
      <c r="E72" s="5"/>
      <c r="F72" s="5"/>
      <c r="G72" s="60"/>
    </row>
    <row r="73" spans="2:7" ht="11.25" customHeight="1">
      <c r="B73" s="61" t="s">
        <v>46</v>
      </c>
      <c r="C73" s="62"/>
      <c r="D73" s="62"/>
      <c r="E73" s="62"/>
      <c r="F73" s="62"/>
      <c r="G73" s="63"/>
    </row>
    <row r="74" spans="2:7" ht="11.25" customHeight="1">
      <c r="B74" s="15"/>
      <c r="C74" s="5"/>
      <c r="D74" s="5"/>
      <c r="E74" s="5"/>
      <c r="F74" s="5"/>
      <c r="G74" s="54"/>
    </row>
    <row r="75" spans="2:7" ht="11.25" customHeight="1">
      <c r="B75" s="90" t="s">
        <v>47</v>
      </c>
      <c r="C75" s="91"/>
      <c r="D75" s="64"/>
      <c r="E75" s="65"/>
      <c r="F75" s="65"/>
      <c r="G75" s="54"/>
    </row>
    <row r="76" spans="2:7" ht="11.25" customHeight="1">
      <c r="B76" s="66" t="s">
        <v>34</v>
      </c>
      <c r="C76" s="66" t="s">
        <v>48</v>
      </c>
      <c r="D76" s="67" t="s">
        <v>49</v>
      </c>
      <c r="E76" s="65"/>
      <c r="F76" s="65"/>
      <c r="G76" s="54"/>
    </row>
    <row r="77" spans="2:7" ht="11.25" customHeight="1">
      <c r="B77" s="68" t="s">
        <v>50</v>
      </c>
      <c r="C77" s="69">
        <f>+G25</f>
        <v>1825000</v>
      </c>
      <c r="D77" s="70">
        <f>(C77/C83)</f>
        <v>0.25835870026462299</v>
      </c>
      <c r="E77" s="65"/>
      <c r="F77" s="65"/>
      <c r="G77" s="54"/>
    </row>
    <row r="78" spans="2:7" ht="11.25" customHeight="1">
      <c r="B78" s="68" t="s">
        <v>51</v>
      </c>
      <c r="C78" s="71">
        <f>+G30</f>
        <v>0</v>
      </c>
      <c r="D78" s="70">
        <f>+C78/C83</f>
        <v>0</v>
      </c>
      <c r="E78" s="65"/>
      <c r="F78" s="65"/>
      <c r="G78" s="54"/>
    </row>
    <row r="79" spans="2:7" ht="11.25" customHeight="1">
      <c r="B79" s="68" t="s">
        <v>52</v>
      </c>
      <c r="C79" s="69">
        <f>+G38</f>
        <v>260000</v>
      </c>
      <c r="D79" s="70">
        <f>(C79/C83)</f>
        <v>3.6807266887014786E-2</v>
      </c>
      <c r="E79" s="65"/>
      <c r="F79" s="65"/>
      <c r="G79" s="54"/>
    </row>
    <row r="80" spans="2:7" ht="11.25" customHeight="1">
      <c r="B80" s="68" t="s">
        <v>29</v>
      </c>
      <c r="C80" s="69">
        <f>+G53</f>
        <v>4053400</v>
      </c>
      <c r="D80" s="70">
        <f>(C80/C83)</f>
        <v>0.57382529076856048</v>
      </c>
      <c r="E80" s="65"/>
      <c r="F80" s="65"/>
      <c r="G80" s="54"/>
    </row>
    <row r="81" spans="2:7" ht="11.25" customHeight="1">
      <c r="B81" s="68" t="s">
        <v>53</v>
      </c>
      <c r="C81" s="72">
        <f>+G58</f>
        <v>589050</v>
      </c>
      <c r="D81" s="70">
        <f>(C81/C83)</f>
        <v>8.3389694460754074E-2</v>
      </c>
      <c r="E81" s="73"/>
      <c r="F81" s="73"/>
      <c r="G81" s="54"/>
    </row>
    <row r="82" spans="2:7" ht="11.25" customHeight="1">
      <c r="B82" s="68" t="s">
        <v>54</v>
      </c>
      <c r="C82" s="72">
        <f>+G61</f>
        <v>336372.5</v>
      </c>
      <c r="D82" s="70">
        <f>(C82/C83)</f>
        <v>4.7619047619047616E-2</v>
      </c>
      <c r="E82" s="73"/>
      <c r="F82" s="73"/>
      <c r="G82" s="54"/>
    </row>
    <row r="83" spans="2:7" ht="11.25" customHeight="1">
      <c r="B83" s="66" t="s">
        <v>55</v>
      </c>
      <c r="C83" s="74">
        <f>SUM(C77:C82)</f>
        <v>7063822.5</v>
      </c>
      <c r="D83" s="75">
        <f>SUM(D77:D82)</f>
        <v>1</v>
      </c>
      <c r="E83" s="73"/>
      <c r="F83" s="73"/>
      <c r="G83" s="54"/>
    </row>
    <row r="84" spans="2:7" ht="11.25" customHeight="1">
      <c r="B84" s="15"/>
      <c r="C84" s="53"/>
      <c r="D84" s="53"/>
      <c r="E84" s="53"/>
      <c r="F84" s="53"/>
      <c r="G84" s="54"/>
    </row>
    <row r="85" spans="2:7" ht="11.25" customHeight="1">
      <c r="B85" s="6"/>
      <c r="C85" s="53"/>
      <c r="D85" s="53"/>
      <c r="E85" s="53"/>
      <c r="F85" s="53"/>
      <c r="G85" s="54"/>
    </row>
    <row r="86" spans="2:7" ht="11.25" customHeight="1">
      <c r="B86" s="76"/>
      <c r="C86" s="77" t="s">
        <v>100</v>
      </c>
      <c r="D86" s="76"/>
      <c r="E86" s="76"/>
      <c r="F86" s="73"/>
      <c r="G86" s="54"/>
    </row>
    <row r="87" spans="2:7" ht="11.25" customHeight="1">
      <c r="B87" s="66" t="s">
        <v>98</v>
      </c>
      <c r="C87" s="80">
        <v>1000</v>
      </c>
      <c r="D87" s="80">
        <v>1100</v>
      </c>
      <c r="E87" s="80">
        <v>1200</v>
      </c>
      <c r="F87" s="78"/>
      <c r="G87" s="79"/>
    </row>
    <row r="88" spans="2:7" ht="11.25" customHeight="1">
      <c r="B88" s="66" t="s">
        <v>99</v>
      </c>
      <c r="C88" s="74">
        <f>(G62/C87)</f>
        <v>7063.8225000000002</v>
      </c>
      <c r="D88" s="74">
        <f>(G62/D87)</f>
        <v>6421.6568181818184</v>
      </c>
      <c r="E88" s="74">
        <f>(G62/E87)</f>
        <v>5886.5187500000002</v>
      </c>
      <c r="F88" s="78"/>
      <c r="G88" s="79"/>
    </row>
    <row r="89" spans="2:7" ht="11.25" customHeight="1">
      <c r="B89" s="52" t="s">
        <v>56</v>
      </c>
      <c r="C89" s="5"/>
      <c r="D89" s="5"/>
      <c r="E89" s="5"/>
      <c r="F89" s="5"/>
      <c r="G89" s="5"/>
    </row>
  </sheetData>
  <mergeCells count="8">
    <mergeCell ref="B75:C75"/>
    <mergeCell ref="B17:G17"/>
    <mergeCell ref="E9:F9"/>
    <mergeCell ref="E10:F10"/>
    <mergeCell ref="E11:F11"/>
    <mergeCell ref="E13:F13"/>
    <mergeCell ref="E14:F14"/>
    <mergeCell ref="E15:F15"/>
  </mergeCells>
  <pageMargins left="0.31496062992125984" right="0.31496062992125984" top="0.35433070866141736" bottom="0.35433070866141736" header="0.31496062992125984" footer="0.31496062992125984"/>
  <pageSetup paperSize="145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PAPAS</vt:lpstr>
      <vt:lpstr>PAPAS!Área_de_impresión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2023-03-01T17:36:35Z</cp:lastPrinted>
  <dcterms:created xsi:type="dcterms:W3CDTF">2020-11-27T12:49:26Z</dcterms:created>
  <dcterms:modified xsi:type="dcterms:W3CDTF">2023-03-01T17:36:39Z</dcterms:modified>
</cp:coreProperties>
</file>