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Papay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1" i="1"/>
  <c r="G58" i="1"/>
  <c r="G57" i="1"/>
  <c r="G56" i="1"/>
  <c r="G51" i="1"/>
  <c r="G49" i="1"/>
  <c r="G48" i="1"/>
  <c r="G46" i="1"/>
  <c r="G38" i="1"/>
  <c r="G39" i="1"/>
  <c r="G40" i="1"/>
  <c r="G41" i="1"/>
  <c r="G33" i="1"/>
  <c r="G34" i="1" s="1"/>
  <c r="C79" i="1" s="1"/>
  <c r="G12" i="1"/>
  <c r="G64" i="1" s="1"/>
  <c r="G42" i="1" l="1"/>
  <c r="G29" i="1"/>
  <c r="C78" i="1" s="1"/>
  <c r="G52" i="1"/>
  <c r="C81" i="1" s="1"/>
  <c r="G59" i="1"/>
  <c r="C82" i="1" s="1"/>
  <c r="G61" i="1" l="1"/>
  <c r="G62" i="1" s="1"/>
  <c r="G63" i="1" s="1"/>
  <c r="C80" i="1"/>
  <c r="C83" i="1" l="1"/>
  <c r="C84" i="1" s="1"/>
  <c r="E89" i="1"/>
  <c r="D89" i="1"/>
  <c r="C89" i="1"/>
  <c r="G65" i="1"/>
  <c r="D81" i="1" l="1"/>
  <c r="D79" i="1"/>
  <c r="D82" i="1"/>
  <c r="D80" i="1"/>
  <c r="D83" i="1"/>
  <c r="D78" i="1"/>
  <c r="D84" i="1" l="1"/>
</calcChain>
</file>

<file path=xl/sharedStrings.xml><?xml version="1.0" encoding="utf-8"?>
<sst xmlns="http://schemas.openxmlformats.org/spreadsheetml/2006/main" count="155" uniqueCount="112">
  <si>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</si>
  <si>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</si>
  <si>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</si>
  <si>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</si>
  <si>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</si>
  <si>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</si>
  <si>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</si>
  <si>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</si>
  <si>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</si>
  <si>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</si>
  <si>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</si>
  <si>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</si>
  <si>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</si>
  <si>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</si>
  <si>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</si>
  <si>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</si>
  <si>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</si>
  <si>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</si>
  <si>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</si>
  <si>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</si>
  <si>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</si>
  <si>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</si>
  <si>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</si>
  <si>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</si>
  <si>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</si>
  <si>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</si>
  <si>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</si>
  <si>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</si>
  <si>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</si>
  <si>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</si>
  <si>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</si>
  <si>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</si>
  <si>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</si>
  <si>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</si>
  <si>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</si>
  <si>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</si>
  <si>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</si>
  <si>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</si>
  <si>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</si>
  <si>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</si>
  <si>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</si>
  <si>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</si>
  <si>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</si>
  <si>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</si>
  <si>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</si>
  <si>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</si>
  <si>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</si>
  <si>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</si>
  <si>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</si>
  <si>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</si>
  <si>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</si>
  <si>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</si>
  <si>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</si>
  <si>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</si>
  <si>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</si>
  <si>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PAPAYA</t>
  </si>
  <si>
    <t>MEDIO</t>
  </si>
  <si>
    <t>VALPARAISO</t>
  </si>
  <si>
    <t>RENDIMIENTO (Kg/Há.)</t>
  </si>
  <si>
    <t>PRECIO ESPERADO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</si>
  <si>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</si>
  <si>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</si>
  <si>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MERCADO LOCAL</t>
  </si>
  <si>
    <t>ARAÑITA ROJA</t>
  </si>
  <si>
    <t>MARADOL</t>
  </si>
  <si>
    <t>Siembra</t>
  </si>
  <si>
    <t>Riego</t>
  </si>
  <si>
    <t>Aplicación de fertilizantes</t>
  </si>
  <si>
    <t>Control manual de malezas</t>
  </si>
  <si>
    <t>Deshoje / Deschuponado</t>
  </si>
  <si>
    <t>Labores culturales</t>
  </si>
  <si>
    <t>Enero - Diciembre</t>
  </si>
  <si>
    <t>Aplicación de materia orgánica</t>
  </si>
  <si>
    <t>Aplicación de fitosanitarios</t>
  </si>
  <si>
    <t>Cosecha</t>
  </si>
  <si>
    <t>Todo el año</t>
  </si>
  <si>
    <t>Aradura</t>
  </si>
  <si>
    <t>Febrero</t>
  </si>
  <si>
    <t>Rastraje</t>
  </si>
  <si>
    <t>Melgadura</t>
  </si>
  <si>
    <t xml:space="preserve">Acarreo de insumos </t>
  </si>
  <si>
    <t>Febrero-Mayo</t>
  </si>
  <si>
    <t>Semillas de Papaya Maradol</t>
  </si>
  <si>
    <t>FERTILIZANTES</t>
  </si>
  <si>
    <t>FITOSANITARIOS</t>
  </si>
  <si>
    <t>Jabón Potásico (5L)</t>
  </si>
  <si>
    <t>5 Lt</t>
  </si>
  <si>
    <t>Abril</t>
  </si>
  <si>
    <t>Mayo</t>
  </si>
  <si>
    <t>Julio</t>
  </si>
  <si>
    <t>Combustible para generador bomba de agua</t>
  </si>
  <si>
    <t>Lt</t>
  </si>
  <si>
    <t>Combustible para traslado de productos a lugar de venta</t>
  </si>
  <si>
    <t>Rollos</t>
  </si>
  <si>
    <t>Enero</t>
  </si>
  <si>
    <t>6. El  costo de la mano de obra NO incluye impuestos e  imposiciones</t>
  </si>
  <si>
    <t>ESCENARIOS COSTO UNITARIO  ($/Kilos)</t>
  </si>
  <si>
    <t>Rendimiento (Kilos/hà)</t>
  </si>
  <si>
    <t>Costo unitario ($/Kilos) (*)</t>
  </si>
  <si>
    <t>Agosto-Noviembre</t>
  </si>
  <si>
    <t>Mayo-Noviembre</t>
  </si>
  <si>
    <t>Diciembre-Febrero</t>
  </si>
  <si>
    <t>DICIEMBRE</t>
  </si>
  <si>
    <t>Mayo - Noviembre</t>
  </si>
  <si>
    <t>Plansa riego con gotero</t>
  </si>
  <si>
    <t>RAPA NUI</t>
  </si>
  <si>
    <t>Unidad (Horas Maquina)</t>
  </si>
  <si>
    <t>HM</t>
  </si>
  <si>
    <t>Bocashi</t>
  </si>
  <si>
    <t>28 kg</t>
  </si>
  <si>
    <t>Biofertilizante</t>
  </si>
  <si>
    <t>5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</si>
</sst>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&quot;;&quot; &quot;* &quot;-&quot;#,##0&quot; &quot;;&quot; &quot;* &quot;- &quot;"/>
    <numFmt numFmtId="167" formatCode="&quot;$&quot;#,##0"/>
    <numFmt numFmtId="168" formatCode="#,##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15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0" fontId="6" fillId="0" borderId="5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3" fontId="6" fillId="0" borderId="55" xfId="0" applyNumberFormat="1" applyFont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49" fontId="5" fillId="3" borderId="58" xfId="0" applyNumberFormat="1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0" fontId="6" fillId="10" borderId="59" xfId="0" applyFont="1" applyFill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168" fontId="13" fillId="0" borderId="56" xfId="0" applyNumberFormat="1" applyFont="1" applyBorder="1" applyAlignment="1">
      <alignment horizontal="center" vertical="center"/>
    </xf>
    <xf numFmtId="0" fontId="13" fillId="11" borderId="56" xfId="0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/>
    </xf>
    <xf numFmtId="0" fontId="14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7" fontId="6" fillId="0" borderId="56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7" fontId="6" fillId="0" borderId="56" xfId="0" applyNumberFormat="1" applyFont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17" fontId="6" fillId="0" borderId="55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7" fontId="1" fillId="2" borderId="9" xfId="0" applyNumberFormat="1" applyFont="1" applyFill="1" applyBorder="1" applyAlignment="1">
      <alignment horizontal="center" vertical="center"/>
    </xf>
    <xf numFmtId="167" fontId="1" fillId="2" borderId="9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7" fontId="1" fillId="2" borderId="12" xfId="0" applyNumberFormat="1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2" fillId="3" borderId="57" xfId="0" applyNumberFormat="1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49" fontId="2" fillId="3" borderId="6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5" fillId="5" borderId="30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67" fontId="5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167" fontId="1" fillId="2" borderId="45" xfId="0" applyNumberFormat="1" applyFont="1" applyFill="1" applyBorder="1" applyAlignment="1">
      <alignment horizontal="center" vertical="center"/>
    </xf>
    <xf numFmtId="167" fontId="1" fillId="2" borderId="47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167" fontId="1" fillId="2" borderId="50" xfId="0" applyNumberFormat="1" applyFont="1" applyFill="1" applyBorder="1" applyAlignment="1">
      <alignment horizontal="center" vertical="center"/>
    </xf>
    <xf numFmtId="167" fontId="1" fillId="2" borderId="21" xfId="0" applyNumberFormat="1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167" fontId="1" fillId="7" borderId="21" xfId="0" applyNumberFormat="1" applyFont="1" applyFill="1" applyBorder="1" applyAlignment="1">
      <alignment horizontal="center" vertical="center"/>
    </xf>
    <xf numFmtId="49" fontId="8" fillId="8" borderId="33" xfId="0" applyNumberFormat="1" applyFont="1" applyFill="1" applyBorder="1" applyAlignment="1">
      <alignment horizontal="center" vertical="center"/>
    </xf>
    <xf numFmtId="49" fontId="8" fillId="8" borderId="22" xfId="0" applyNumberFormat="1" applyFont="1" applyFill="1" applyBorder="1" applyAlignment="1">
      <alignment horizontal="center" vertical="center"/>
    </xf>
    <xf numFmtId="49" fontId="1" fillId="8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9" fontId="1" fillId="2" borderId="36" xfId="0" applyNumberFormat="1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167" fontId="5" fillId="7" borderId="21" xfId="0" applyNumberFormat="1" applyFont="1" applyFill="1" applyBorder="1" applyAlignment="1">
      <alignment horizontal="center" vertical="center"/>
    </xf>
    <xf numFmtId="49" fontId="8" fillId="8" borderId="37" xfId="0" applyNumberFormat="1" applyFont="1" applyFill="1" applyBorder="1" applyAlignment="1">
      <alignment horizontal="center" vertical="center"/>
    </xf>
    <xf numFmtId="166" fontId="8" fillId="8" borderId="38" xfId="0" applyNumberFormat="1" applyFont="1" applyFill="1" applyBorder="1" applyAlignment="1">
      <alignment horizontal="center" vertical="center"/>
    </xf>
    <xf numFmtId="9" fontId="8" fillId="8" borderId="3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49" fontId="10" fillId="9" borderId="21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51" xfId="0" applyFont="1" applyFill="1" applyBorder="1" applyAlignment="1">
      <alignment horizontal="center" vertical="center"/>
    </xf>
    <xf numFmtId="167" fontId="5" fillId="7" borderId="20" xfId="0" applyNumberFormat="1" applyFont="1" applyFill="1" applyBorder="1" applyAlignment="1">
      <alignment horizontal="center" vertical="center"/>
    </xf>
    <xf numFmtId="49" fontId="8" fillId="8" borderId="52" xfId="0" applyNumberFormat="1" applyFont="1" applyFill="1" applyBorder="1" applyAlignment="1">
      <alignment horizontal="center" vertical="center"/>
    </xf>
    <xf numFmtId="167" fontId="8" fillId="7" borderId="21" xfId="0" applyNumberFormat="1" applyFont="1" applyFill="1" applyBorder="1" applyAlignment="1">
      <alignment horizontal="center" vertical="center"/>
    </xf>
    <xf numFmtId="167" fontId="8" fillId="2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49" fontId="8" fillId="2" borderId="43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48" xfId="0" applyNumberFormat="1" applyFont="1" applyFill="1" applyBorder="1" applyAlignment="1">
      <alignment horizontal="left" vertical="center"/>
    </xf>
    <xf numFmtId="167" fontId="8" fillId="2" borderId="6" xfId="0" applyNumberFormat="1" applyFont="1" applyFill="1" applyBorder="1" applyAlignment="1">
      <alignment horizontal="center" vertical="center"/>
    </xf>
    <xf numFmtId="166" fontId="8" fillId="0" borderId="38" xfId="0" applyNumberFormat="1" applyFont="1" applyFill="1" applyBorder="1" applyAlignment="1">
      <alignment horizontal="center" vertical="center"/>
    </xf>
    <xf numFmtId="166" fontId="8" fillId="0" borderId="39" xfId="0" applyNumberFormat="1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" fontId="16" fillId="0" borderId="56" xfId="0" applyNumberFormat="1" applyFont="1" applyBorder="1" applyAlignment="1">
      <alignment horizontal="center" vertical="center" wrapText="1"/>
    </xf>
    <xf numFmtId="165" fontId="8" fillId="0" borderId="53" xfId="1" applyFont="1" applyFill="1" applyBorder="1" applyAlignment="1">
      <alignment horizontal="center" vertical="center"/>
    </xf>
    <xf numFmtId="165" fontId="8" fillId="0" borderId="54" xfId="1" applyFont="1" applyFill="1" applyBorder="1" applyAlignment="1">
      <alignment horizontal="center" vertical="center"/>
    </xf>
    <xf numFmtId="164" fontId="5" fillId="3" borderId="58" xfId="2" applyFont="1" applyFill="1" applyBorder="1" applyAlignment="1">
      <alignment horizontal="center" vertical="center" wrapText="1"/>
    </xf>
    <xf numFmtId="164" fontId="6" fillId="0" borderId="56" xfId="2" applyFont="1" applyBorder="1" applyAlignment="1">
      <alignment horizontal="center" vertical="center"/>
    </xf>
    <xf numFmtId="164" fontId="2" fillId="3" borderId="57" xfId="2" applyFont="1" applyFill="1" applyBorder="1" applyAlignment="1">
      <alignment horizontal="center" vertical="center"/>
    </xf>
    <xf numFmtId="164" fontId="1" fillId="2" borderId="12" xfId="2" applyFont="1" applyFill="1" applyBorder="1" applyAlignment="1">
      <alignment horizontal="center" vertical="center"/>
    </xf>
    <xf numFmtId="164" fontId="1" fillId="2" borderId="2" xfId="2" applyFont="1" applyFill="1" applyBorder="1" applyAlignment="1">
      <alignment horizontal="center" vertical="center"/>
    </xf>
    <xf numFmtId="164" fontId="5" fillId="3" borderId="15" xfId="2" applyFont="1" applyFill="1" applyBorder="1" applyAlignment="1">
      <alignment horizontal="center" vertical="center" wrapText="1"/>
    </xf>
    <xf numFmtId="164" fontId="5" fillId="3" borderId="15" xfId="2" applyFont="1" applyFill="1" applyBorder="1" applyAlignment="1">
      <alignment horizontal="center" vertical="center"/>
    </xf>
    <xf numFmtId="164" fontId="1" fillId="2" borderId="15" xfId="2" applyFont="1" applyFill="1" applyBorder="1" applyAlignment="1">
      <alignment horizontal="center" vertical="center"/>
    </xf>
    <xf numFmtId="164" fontId="2" fillId="3" borderId="15" xfId="2" applyFont="1" applyFill="1" applyBorder="1" applyAlignment="1">
      <alignment horizontal="center" vertical="center"/>
    </xf>
    <xf numFmtId="164" fontId="1" fillId="2" borderId="18" xfId="2" applyFont="1" applyFill="1" applyBorder="1" applyAlignment="1">
      <alignment horizontal="center" vertical="center"/>
    </xf>
    <xf numFmtId="164" fontId="5" fillId="3" borderId="13" xfId="2" applyFont="1" applyFill="1" applyBorder="1" applyAlignment="1">
      <alignment horizontal="center" vertical="center" wrapText="1"/>
    </xf>
    <xf numFmtId="164" fontId="5" fillId="3" borderId="13" xfId="2" applyFont="1" applyFill="1" applyBorder="1" applyAlignment="1">
      <alignment horizontal="center" vertical="center"/>
    </xf>
    <xf numFmtId="164" fontId="6" fillId="0" borderId="59" xfId="2" applyFont="1" applyBorder="1" applyAlignment="1">
      <alignment horizontal="center" vertical="center"/>
    </xf>
    <xf numFmtId="164" fontId="6" fillId="0" borderId="55" xfId="2" applyFont="1" applyFill="1" applyBorder="1" applyAlignment="1">
      <alignment horizontal="center" vertical="center"/>
    </xf>
    <xf numFmtId="164" fontId="6" fillId="0" borderId="55" xfId="2" applyFont="1" applyBorder="1" applyAlignment="1">
      <alignment horizontal="center" vertical="center"/>
    </xf>
    <xf numFmtId="164" fontId="13" fillId="11" borderId="56" xfId="2" applyFont="1" applyFill="1" applyBorder="1" applyAlignment="1">
      <alignment horizontal="center" vertical="center"/>
    </xf>
    <xf numFmtId="164" fontId="13" fillId="0" borderId="56" xfId="2" applyFont="1" applyBorder="1" applyAlignment="1">
      <alignment horizontal="center" vertical="center"/>
    </xf>
    <xf numFmtId="164" fontId="5" fillId="3" borderId="60" xfId="2" applyFont="1" applyFill="1" applyBorder="1" applyAlignment="1">
      <alignment horizontal="center" vertical="center" wrapText="1"/>
    </xf>
    <xf numFmtId="164" fontId="5" fillId="3" borderId="60" xfId="2" applyFont="1" applyFill="1" applyBorder="1" applyAlignment="1">
      <alignment horizontal="center" vertical="center"/>
    </xf>
    <xf numFmtId="164" fontId="14" fillId="0" borderId="56" xfId="2" applyFont="1" applyBorder="1" applyAlignment="1" applyProtection="1">
      <alignment horizontal="center" vertical="center"/>
    </xf>
    <xf numFmtId="164" fontId="2" fillId="3" borderId="61" xfId="2" applyFont="1" applyFill="1" applyBorder="1" applyAlignment="1">
      <alignment horizontal="center" vertical="center"/>
    </xf>
    <xf numFmtId="164" fontId="1" fillId="2" borderId="24" xfId="2" applyFont="1" applyFill="1" applyBorder="1" applyAlignment="1">
      <alignment horizontal="center" vertical="center"/>
    </xf>
    <xf numFmtId="164" fontId="5" fillId="5" borderId="26" xfId="2" applyFont="1" applyFill="1" applyBorder="1" applyAlignment="1">
      <alignment horizontal="center" vertical="center"/>
    </xf>
    <xf numFmtId="164" fontId="5" fillId="5" borderId="27" xfId="2" applyFont="1" applyFill="1" applyBorder="1" applyAlignment="1">
      <alignment horizontal="center" vertical="center"/>
    </xf>
    <xf numFmtId="164" fontId="5" fillId="3" borderId="29" xfId="2" applyFont="1" applyFill="1" applyBorder="1" applyAlignment="1">
      <alignment horizontal="center" vertical="center"/>
    </xf>
    <xf numFmtId="164" fontId="5" fillId="5" borderId="15" xfId="2" applyFont="1" applyFill="1" applyBorder="1" applyAlignment="1">
      <alignment horizontal="center" vertical="center"/>
    </xf>
    <xf numFmtId="164" fontId="5" fillId="5" borderId="29" xfId="2" applyFont="1" applyFill="1" applyBorder="1" applyAlignment="1">
      <alignment horizontal="center" vertical="center"/>
    </xf>
    <xf numFmtId="164" fontId="5" fillId="5" borderId="31" xfId="2" applyFont="1" applyFill="1" applyBorder="1" applyAlignment="1">
      <alignment horizontal="center" vertical="center"/>
    </xf>
    <xf numFmtId="164" fontId="5" fillId="6" borderId="32" xfId="2" applyFont="1" applyFill="1" applyBorder="1" applyAlignment="1">
      <alignment horizontal="center" vertical="center"/>
    </xf>
    <xf numFmtId="49" fontId="10" fillId="9" borderId="40" xfId="0" applyNumberFormat="1" applyFont="1" applyFill="1" applyBorder="1" applyAlignment="1">
      <alignment horizontal="center" vertical="center"/>
    </xf>
    <xf numFmtId="0" fontId="8" fillId="9" borderId="41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" fillId="2" borderId="62" xfId="0" applyNumberFormat="1" applyFont="1" applyFill="1" applyBorder="1" applyAlignment="1">
      <alignment horizontal="center" vertical="center"/>
    </xf>
    <xf numFmtId="49" fontId="1" fillId="2" borderId="63" xfId="0" applyNumberFormat="1" applyFont="1" applyFill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379412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20" zoomScaleNormal="120" workbookViewId="0">
      <selection activeCell="E88" sqref="E88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33203125" style="101" customWidth="1"/>
    <col min="3" max="3" width="15" style="101" customWidth="1"/>
    <col min="4" max="4" width="13.44140625" style="101" customWidth="1"/>
    <col min="5" max="5" width="16.5546875" style="101" customWidth="1"/>
    <col min="6" max="7" width="13.44140625" style="102" customWidth="1"/>
    <col min="8" max="255" width="10.88671875" style="1" customWidth="1"/>
  </cols>
  <sheetData>
    <row r="1" spans="1:7" ht="15" customHeight="1" x14ac:dyDescent="0.3">
      <c r="A1" s="2"/>
      <c r="B1" s="34"/>
      <c r="C1" s="34"/>
      <c r="D1" s="34"/>
      <c r="E1" s="34"/>
      <c r="F1" s="35"/>
      <c r="G1" s="35"/>
    </row>
    <row r="2" spans="1:7" ht="15" customHeight="1" x14ac:dyDescent="0.3">
      <c r="A2" s="2"/>
      <c r="B2" s="34"/>
      <c r="C2" s="34"/>
      <c r="D2" s="34"/>
      <c r="E2" s="34"/>
      <c r="F2" s="35"/>
      <c r="G2" s="35"/>
    </row>
    <row r="3" spans="1:7" ht="15" customHeight="1" x14ac:dyDescent="0.3">
      <c r="A3" s="2"/>
      <c r="B3" s="34"/>
      <c r="C3" s="34"/>
      <c r="D3" s="34"/>
      <c r="E3" s="34"/>
      <c r="F3" s="35"/>
      <c r="G3" s="35"/>
    </row>
    <row r="4" spans="1:7" ht="15" customHeight="1" x14ac:dyDescent="0.3">
      <c r="A4" s="2"/>
      <c r="B4" s="34"/>
      <c r="C4" s="34"/>
      <c r="D4" s="34"/>
      <c r="E4" s="34"/>
      <c r="F4" s="35"/>
      <c r="G4" s="35"/>
    </row>
    <row r="5" spans="1:7" ht="15" customHeight="1" x14ac:dyDescent="0.3">
      <c r="A5" s="2"/>
      <c r="B5" s="34"/>
      <c r="C5" s="34"/>
      <c r="D5" s="34"/>
      <c r="E5" s="34"/>
      <c r="F5" s="35"/>
      <c r="G5" s="35"/>
    </row>
    <row r="6" spans="1:7" ht="15" customHeight="1" x14ac:dyDescent="0.3">
      <c r="A6" s="2"/>
      <c r="B6" s="34"/>
      <c r="C6" s="34"/>
      <c r="D6" s="34"/>
      <c r="E6" s="34"/>
      <c r="F6" s="35"/>
      <c r="G6" s="35"/>
    </row>
    <row r="7" spans="1:7" ht="15" customHeight="1" x14ac:dyDescent="0.3">
      <c r="A7" s="2"/>
      <c r="B7" s="34"/>
      <c r="C7" s="34"/>
      <c r="D7" s="34"/>
      <c r="E7" s="34"/>
      <c r="F7" s="35"/>
      <c r="G7" s="35"/>
    </row>
    <row r="8" spans="1:7" ht="15" customHeight="1" x14ac:dyDescent="0.3">
      <c r="A8" s="2"/>
      <c r="B8" s="11"/>
      <c r="C8" s="36"/>
      <c r="D8" s="34"/>
      <c r="E8" s="36"/>
      <c r="F8" s="37"/>
      <c r="G8" s="37"/>
    </row>
    <row r="9" spans="1:7" ht="12" customHeight="1" x14ac:dyDescent="0.3">
      <c r="A9" s="3"/>
      <c r="B9" s="109" t="s">
        <v>0</v>
      </c>
      <c r="C9" s="110" t="s">
        <v>55</v>
      </c>
      <c r="D9" s="111"/>
      <c r="E9" s="148" t="s">
        <v>58</v>
      </c>
      <c r="F9" s="149"/>
      <c r="G9" s="112">
        <v>15000</v>
      </c>
    </row>
    <row r="10" spans="1:7" ht="14.4" x14ac:dyDescent="0.3">
      <c r="A10" s="3"/>
      <c r="B10" s="40" t="s">
        <v>1</v>
      </c>
      <c r="C10" s="9" t="s">
        <v>64</v>
      </c>
      <c r="D10" s="38"/>
      <c r="E10" s="146" t="s">
        <v>2</v>
      </c>
      <c r="F10" s="147"/>
      <c r="G10" s="41" t="s">
        <v>102</v>
      </c>
    </row>
    <row r="11" spans="1:7" ht="14.4" x14ac:dyDescent="0.3">
      <c r="A11" s="3"/>
      <c r="B11" s="40" t="s">
        <v>3</v>
      </c>
      <c r="C11" s="9" t="s">
        <v>56</v>
      </c>
      <c r="D11" s="38"/>
      <c r="E11" s="146" t="s">
        <v>59</v>
      </c>
      <c r="F11" s="147"/>
      <c r="G11" s="39">
        <v>1500</v>
      </c>
    </row>
    <row r="12" spans="1:7" ht="14.4" x14ac:dyDescent="0.3">
      <c r="A12" s="3"/>
      <c r="B12" s="40" t="s">
        <v>4</v>
      </c>
      <c r="C12" s="42" t="s">
        <v>57</v>
      </c>
      <c r="D12" s="38"/>
      <c r="E12" s="154" t="s">
        <v>5</v>
      </c>
      <c r="F12" s="155"/>
      <c r="G12" s="41">
        <f>G9*G11</f>
        <v>22500000</v>
      </c>
    </row>
    <row r="13" spans="1:7" ht="14.4" x14ac:dyDescent="0.3">
      <c r="A13" s="3"/>
      <c r="B13" s="40" t="s">
        <v>6</v>
      </c>
      <c r="C13" s="42" t="s">
        <v>105</v>
      </c>
      <c r="D13" s="38"/>
      <c r="E13" s="146" t="s">
        <v>7</v>
      </c>
      <c r="F13" s="147"/>
      <c r="G13" s="41" t="s">
        <v>62</v>
      </c>
    </row>
    <row r="14" spans="1:7" ht="14.4" x14ac:dyDescent="0.3">
      <c r="A14" s="3"/>
      <c r="B14" s="40" t="s">
        <v>8</v>
      </c>
      <c r="C14" s="9" t="s">
        <v>105</v>
      </c>
      <c r="D14" s="38"/>
      <c r="E14" s="146" t="s">
        <v>9</v>
      </c>
      <c r="F14" s="147"/>
      <c r="G14" s="41" t="s">
        <v>102</v>
      </c>
    </row>
    <row r="15" spans="1:7" ht="14.4" x14ac:dyDescent="0.3">
      <c r="A15" s="3"/>
      <c r="B15" s="40" t="s">
        <v>10</v>
      </c>
      <c r="C15" s="43">
        <v>44958</v>
      </c>
      <c r="D15" s="38"/>
      <c r="E15" s="150" t="s">
        <v>11</v>
      </c>
      <c r="F15" s="151"/>
      <c r="G15" s="41" t="s">
        <v>63</v>
      </c>
    </row>
    <row r="16" spans="1:7" ht="12" customHeight="1" x14ac:dyDescent="0.3">
      <c r="A16" s="2"/>
      <c r="B16" s="44"/>
      <c r="C16" s="45"/>
      <c r="D16" s="36"/>
      <c r="E16" s="46"/>
      <c r="F16" s="47"/>
      <c r="G16" s="48"/>
    </row>
    <row r="17" spans="1:7" ht="12" customHeight="1" x14ac:dyDescent="0.3">
      <c r="A17" s="4"/>
      <c r="B17" s="152" t="s">
        <v>12</v>
      </c>
      <c r="C17" s="153"/>
      <c r="D17" s="153"/>
      <c r="E17" s="153"/>
      <c r="F17" s="153"/>
      <c r="G17" s="153"/>
    </row>
    <row r="18" spans="1:7" ht="12" customHeight="1" x14ac:dyDescent="0.3">
      <c r="A18" s="2"/>
      <c r="B18" s="49"/>
      <c r="C18" s="50"/>
      <c r="D18" s="50"/>
      <c r="E18" s="50"/>
      <c r="F18" s="51"/>
      <c r="G18" s="51"/>
    </row>
    <row r="19" spans="1:7" ht="12" customHeight="1" x14ac:dyDescent="0.3">
      <c r="A19" s="3"/>
      <c r="B19" s="52" t="s">
        <v>13</v>
      </c>
      <c r="C19" s="53"/>
      <c r="D19" s="36"/>
      <c r="E19" s="36"/>
      <c r="F19" s="37"/>
      <c r="G19" s="37"/>
    </row>
    <row r="20" spans="1:7" ht="24" customHeight="1" x14ac:dyDescent="0.3">
      <c r="A20" s="4"/>
      <c r="B20" s="20" t="s">
        <v>14</v>
      </c>
      <c r="C20" s="20" t="s">
        <v>15</v>
      </c>
      <c r="D20" s="20" t="s">
        <v>16</v>
      </c>
      <c r="E20" s="20" t="s">
        <v>17</v>
      </c>
      <c r="F20" s="115" t="s">
        <v>18</v>
      </c>
      <c r="G20" s="115" t="s">
        <v>19</v>
      </c>
    </row>
    <row r="21" spans="1:7" ht="14.4" x14ac:dyDescent="0.3">
      <c r="A21" s="7"/>
      <c r="B21" s="19" t="s">
        <v>65</v>
      </c>
      <c r="C21" s="19" t="s">
        <v>20</v>
      </c>
      <c r="D21" s="19">
        <v>10</v>
      </c>
      <c r="E21" s="19" t="s">
        <v>88</v>
      </c>
      <c r="F21" s="116">
        <v>50000</v>
      </c>
      <c r="G21" s="116">
        <f>F21*D21</f>
        <v>500000</v>
      </c>
    </row>
    <row r="22" spans="1:7" ht="14.4" x14ac:dyDescent="0.3">
      <c r="A22" s="7"/>
      <c r="B22" s="19" t="s">
        <v>66</v>
      </c>
      <c r="C22" s="19" t="s">
        <v>20</v>
      </c>
      <c r="D22" s="19">
        <v>36</v>
      </c>
      <c r="E22" s="19" t="s">
        <v>75</v>
      </c>
      <c r="F22" s="116">
        <v>50000</v>
      </c>
      <c r="G22" s="116">
        <f>F22*D22</f>
        <v>1800000</v>
      </c>
    </row>
    <row r="23" spans="1:7" ht="14.4" x14ac:dyDescent="0.3">
      <c r="A23" s="7"/>
      <c r="B23" s="19" t="s">
        <v>72</v>
      </c>
      <c r="C23" s="19" t="s">
        <v>20</v>
      </c>
      <c r="D23" s="19">
        <v>10</v>
      </c>
      <c r="E23" s="19" t="s">
        <v>87</v>
      </c>
      <c r="F23" s="116">
        <v>50000</v>
      </c>
      <c r="G23" s="116">
        <f t="shared" ref="G23:G28" si="0">F23*D23</f>
        <v>500000</v>
      </c>
    </row>
    <row r="24" spans="1:7" ht="14.4" x14ac:dyDescent="0.3">
      <c r="A24" s="7"/>
      <c r="B24" s="19" t="s">
        <v>68</v>
      </c>
      <c r="C24" s="19" t="s">
        <v>20</v>
      </c>
      <c r="D24" s="19">
        <v>48</v>
      </c>
      <c r="E24" s="19" t="s">
        <v>75</v>
      </c>
      <c r="F24" s="116">
        <v>50000</v>
      </c>
      <c r="G24" s="116">
        <f t="shared" si="0"/>
        <v>2400000</v>
      </c>
    </row>
    <row r="25" spans="1:7" ht="14.4" x14ac:dyDescent="0.3">
      <c r="A25" s="7"/>
      <c r="B25" s="19" t="s">
        <v>73</v>
      </c>
      <c r="C25" s="19" t="s">
        <v>20</v>
      </c>
      <c r="D25" s="19">
        <v>6</v>
      </c>
      <c r="E25" s="19" t="s">
        <v>99</v>
      </c>
      <c r="F25" s="116">
        <v>50000</v>
      </c>
      <c r="G25" s="116">
        <f t="shared" si="0"/>
        <v>300000</v>
      </c>
    </row>
    <row r="26" spans="1:7" ht="14.4" x14ac:dyDescent="0.3">
      <c r="A26" s="7"/>
      <c r="B26" s="19" t="s">
        <v>69</v>
      </c>
      <c r="C26" s="19" t="s">
        <v>20</v>
      </c>
      <c r="D26" s="19">
        <v>10</v>
      </c>
      <c r="E26" s="19" t="s">
        <v>75</v>
      </c>
      <c r="F26" s="116">
        <v>50000</v>
      </c>
      <c r="G26" s="116">
        <f t="shared" si="0"/>
        <v>500000</v>
      </c>
    </row>
    <row r="27" spans="1:7" ht="14.4" x14ac:dyDescent="0.3">
      <c r="A27" s="7"/>
      <c r="B27" s="19" t="s">
        <v>67</v>
      </c>
      <c r="C27" s="19" t="s">
        <v>20</v>
      </c>
      <c r="D27" s="19">
        <v>8</v>
      </c>
      <c r="E27" s="19" t="s">
        <v>100</v>
      </c>
      <c r="F27" s="116">
        <v>50000</v>
      </c>
      <c r="G27" s="116">
        <f t="shared" si="0"/>
        <v>400000</v>
      </c>
    </row>
    <row r="28" spans="1:7" ht="14.4" x14ac:dyDescent="0.3">
      <c r="A28" s="7"/>
      <c r="B28" s="19" t="s">
        <v>74</v>
      </c>
      <c r="C28" s="19" t="s">
        <v>20</v>
      </c>
      <c r="D28" s="19">
        <v>45</v>
      </c>
      <c r="E28" s="19" t="s">
        <v>101</v>
      </c>
      <c r="F28" s="116">
        <v>50000</v>
      </c>
      <c r="G28" s="116">
        <f t="shared" si="0"/>
        <v>2250000</v>
      </c>
    </row>
    <row r="29" spans="1:7" ht="12.75" customHeight="1" x14ac:dyDescent="0.3">
      <c r="A29" s="4"/>
      <c r="B29" s="54" t="s">
        <v>21</v>
      </c>
      <c r="C29" s="18"/>
      <c r="D29" s="18"/>
      <c r="E29" s="18"/>
      <c r="F29" s="117"/>
      <c r="G29" s="117">
        <f>SUM(G21:G28)</f>
        <v>8650000</v>
      </c>
    </row>
    <row r="30" spans="1:7" ht="12" customHeight="1" x14ac:dyDescent="0.3">
      <c r="A30" s="2"/>
      <c r="B30" s="49"/>
      <c r="C30" s="50"/>
      <c r="D30" s="50"/>
      <c r="E30" s="50"/>
      <c r="F30" s="118"/>
      <c r="G30" s="118"/>
    </row>
    <row r="31" spans="1:7" ht="12" customHeight="1" x14ac:dyDescent="0.3">
      <c r="A31" s="3"/>
      <c r="B31" s="55" t="s">
        <v>22</v>
      </c>
      <c r="C31" s="10"/>
      <c r="D31" s="11"/>
      <c r="E31" s="11"/>
      <c r="F31" s="119"/>
      <c r="G31" s="119"/>
    </row>
    <row r="32" spans="1:7" ht="24" customHeight="1" x14ac:dyDescent="0.3">
      <c r="A32" s="3"/>
      <c r="B32" s="12" t="s">
        <v>14</v>
      </c>
      <c r="C32" s="13" t="s">
        <v>15</v>
      </c>
      <c r="D32" s="13" t="s">
        <v>16</v>
      </c>
      <c r="E32" s="12" t="s">
        <v>17</v>
      </c>
      <c r="F32" s="120" t="s">
        <v>18</v>
      </c>
      <c r="G32" s="121" t="s">
        <v>19</v>
      </c>
    </row>
    <row r="33" spans="1:11" ht="12" customHeight="1" x14ac:dyDescent="0.3">
      <c r="A33" s="3"/>
      <c r="B33" s="14" t="s">
        <v>70</v>
      </c>
      <c r="C33" s="14" t="s">
        <v>54</v>
      </c>
      <c r="D33" s="14">
        <v>30</v>
      </c>
      <c r="E33" s="14" t="s">
        <v>71</v>
      </c>
      <c r="F33" s="122">
        <v>20000</v>
      </c>
      <c r="G33" s="122">
        <f>F33*D33</f>
        <v>600000</v>
      </c>
    </row>
    <row r="34" spans="1:11" ht="12" customHeight="1" x14ac:dyDescent="0.3">
      <c r="A34" s="3"/>
      <c r="B34" s="56" t="s">
        <v>23</v>
      </c>
      <c r="C34" s="5"/>
      <c r="D34" s="5"/>
      <c r="E34" s="5"/>
      <c r="F34" s="123"/>
      <c r="G34" s="123">
        <f>SUM(G33)</f>
        <v>600000</v>
      </c>
    </row>
    <row r="35" spans="1:11" ht="12" customHeight="1" x14ac:dyDescent="0.3">
      <c r="A35" s="2"/>
      <c r="B35" s="57"/>
      <c r="C35" s="33"/>
      <c r="D35" s="33"/>
      <c r="E35" s="33"/>
      <c r="F35" s="124"/>
      <c r="G35" s="124"/>
    </row>
    <row r="36" spans="1:11" ht="12" customHeight="1" x14ac:dyDescent="0.3">
      <c r="A36" s="3"/>
      <c r="B36" s="55" t="s">
        <v>24</v>
      </c>
      <c r="C36" s="10"/>
      <c r="D36" s="11"/>
      <c r="E36" s="11"/>
      <c r="F36" s="119"/>
      <c r="G36" s="119"/>
    </row>
    <row r="37" spans="1:11" ht="24" customHeight="1" x14ac:dyDescent="0.3">
      <c r="A37" s="3"/>
      <c r="B37" s="15" t="s">
        <v>14</v>
      </c>
      <c r="C37" s="15" t="s">
        <v>106</v>
      </c>
      <c r="D37" s="15" t="s">
        <v>16</v>
      </c>
      <c r="E37" s="15" t="s">
        <v>17</v>
      </c>
      <c r="F37" s="125" t="s">
        <v>18</v>
      </c>
      <c r="G37" s="126" t="s">
        <v>19</v>
      </c>
    </row>
    <row r="38" spans="1:11" ht="12.75" customHeight="1" x14ac:dyDescent="0.3">
      <c r="A38" s="4"/>
      <c r="B38" s="21" t="s">
        <v>76</v>
      </c>
      <c r="C38" s="21" t="s">
        <v>107</v>
      </c>
      <c r="D38" s="21">
        <v>4</v>
      </c>
      <c r="E38" s="22" t="s">
        <v>77</v>
      </c>
      <c r="F38" s="127">
        <v>35000</v>
      </c>
      <c r="G38" s="127">
        <f>F38*D38</f>
        <v>140000</v>
      </c>
    </row>
    <row r="39" spans="1:11" ht="12.75" customHeight="1" x14ac:dyDescent="0.3">
      <c r="A39" s="4"/>
      <c r="B39" s="21" t="s">
        <v>78</v>
      </c>
      <c r="C39" s="21" t="s">
        <v>107</v>
      </c>
      <c r="D39" s="21">
        <v>2.5</v>
      </c>
      <c r="E39" s="22" t="s">
        <v>77</v>
      </c>
      <c r="F39" s="127">
        <v>4000</v>
      </c>
      <c r="G39" s="127">
        <f t="shared" ref="G39:G41" si="1">F39*D39</f>
        <v>10000</v>
      </c>
    </row>
    <row r="40" spans="1:11" ht="12.75" customHeight="1" x14ac:dyDescent="0.3">
      <c r="A40" s="4"/>
      <c r="B40" s="21" t="s">
        <v>79</v>
      </c>
      <c r="C40" s="21" t="s">
        <v>107</v>
      </c>
      <c r="D40" s="21">
        <v>3</v>
      </c>
      <c r="E40" s="22" t="s">
        <v>77</v>
      </c>
      <c r="F40" s="127">
        <v>30000</v>
      </c>
      <c r="G40" s="127">
        <f t="shared" si="1"/>
        <v>90000</v>
      </c>
    </row>
    <row r="41" spans="1:11" ht="12.75" customHeight="1" x14ac:dyDescent="0.3">
      <c r="A41" s="7"/>
      <c r="B41" s="21" t="s">
        <v>80</v>
      </c>
      <c r="C41" s="21" t="s">
        <v>107</v>
      </c>
      <c r="D41" s="21">
        <v>2</v>
      </c>
      <c r="E41" s="22" t="s">
        <v>81</v>
      </c>
      <c r="F41" s="127">
        <v>80000</v>
      </c>
      <c r="G41" s="127">
        <f t="shared" si="1"/>
        <v>160000</v>
      </c>
    </row>
    <row r="42" spans="1:11" ht="12.75" customHeight="1" x14ac:dyDescent="0.3">
      <c r="A42" s="3"/>
      <c r="B42" s="56" t="s">
        <v>25</v>
      </c>
      <c r="C42" s="5"/>
      <c r="D42" s="5"/>
      <c r="E42" s="5"/>
      <c r="F42" s="123"/>
      <c r="G42" s="123">
        <f>SUM(G38:G41)</f>
        <v>400000</v>
      </c>
    </row>
    <row r="43" spans="1:11" ht="12" customHeight="1" x14ac:dyDescent="0.3">
      <c r="A43" s="2"/>
      <c r="B43" s="57"/>
      <c r="C43" s="33"/>
      <c r="D43" s="33"/>
      <c r="E43" s="33"/>
      <c r="F43" s="124"/>
      <c r="G43" s="124"/>
    </row>
    <row r="44" spans="1:11" ht="12" customHeight="1" x14ac:dyDescent="0.3">
      <c r="A44" s="3"/>
      <c r="B44" s="55" t="s">
        <v>26</v>
      </c>
      <c r="C44" s="10"/>
      <c r="D44" s="11"/>
      <c r="E44" s="11"/>
      <c r="F44" s="119"/>
      <c r="G44" s="119"/>
    </row>
    <row r="45" spans="1:11" ht="24" customHeight="1" x14ac:dyDescent="0.3">
      <c r="A45" s="3"/>
      <c r="B45" s="16" t="s">
        <v>27</v>
      </c>
      <c r="C45" s="16" t="s">
        <v>28</v>
      </c>
      <c r="D45" s="16" t="s">
        <v>29</v>
      </c>
      <c r="E45" s="16" t="s">
        <v>17</v>
      </c>
      <c r="F45" s="125" t="s">
        <v>18</v>
      </c>
      <c r="G45" s="125" t="s">
        <v>19</v>
      </c>
      <c r="K45" s="8"/>
    </row>
    <row r="46" spans="1:11" ht="12.75" customHeight="1" x14ac:dyDescent="0.3">
      <c r="A46" s="4"/>
      <c r="B46" s="9" t="s">
        <v>82</v>
      </c>
      <c r="C46" s="9" t="s">
        <v>15</v>
      </c>
      <c r="D46" s="17">
        <v>7500</v>
      </c>
      <c r="E46" s="9" t="s">
        <v>87</v>
      </c>
      <c r="F46" s="128">
        <v>200</v>
      </c>
      <c r="G46" s="129">
        <f>F46*D46</f>
        <v>1500000</v>
      </c>
      <c r="K46" s="8"/>
    </row>
    <row r="47" spans="1:11" ht="12.75" customHeight="1" x14ac:dyDescent="0.3">
      <c r="A47" s="4"/>
      <c r="B47" s="23" t="s">
        <v>83</v>
      </c>
      <c r="C47" s="19"/>
      <c r="D47" s="19"/>
      <c r="E47" s="19"/>
      <c r="F47" s="116"/>
      <c r="G47" s="116"/>
    </row>
    <row r="48" spans="1:11" ht="12.75" customHeight="1" x14ac:dyDescent="0.3">
      <c r="A48" s="4"/>
      <c r="B48" s="21" t="s">
        <v>108</v>
      </c>
      <c r="C48" s="21" t="s">
        <v>109</v>
      </c>
      <c r="D48" s="21">
        <v>4</v>
      </c>
      <c r="E48" s="19" t="s">
        <v>103</v>
      </c>
      <c r="F48" s="116">
        <v>50000</v>
      </c>
      <c r="G48" s="116">
        <f>D48*F48</f>
        <v>200000</v>
      </c>
    </row>
    <row r="49" spans="1:7" ht="12.75" customHeight="1" x14ac:dyDescent="0.3">
      <c r="A49" s="4"/>
      <c r="B49" s="21" t="s">
        <v>110</v>
      </c>
      <c r="C49" s="21" t="s">
        <v>111</v>
      </c>
      <c r="D49" s="21">
        <v>4</v>
      </c>
      <c r="E49" s="19" t="s">
        <v>103</v>
      </c>
      <c r="F49" s="116">
        <v>40000</v>
      </c>
      <c r="G49" s="116">
        <f>F49*D49</f>
        <v>160000</v>
      </c>
    </row>
    <row r="50" spans="1:7" ht="12.75" customHeight="1" x14ac:dyDescent="0.3">
      <c r="A50" s="4"/>
      <c r="B50" s="24" t="s">
        <v>84</v>
      </c>
      <c r="C50" s="25"/>
      <c r="D50" s="26"/>
      <c r="E50" s="27"/>
      <c r="F50" s="130"/>
      <c r="G50" s="131"/>
    </row>
    <row r="51" spans="1:7" ht="12.75" customHeight="1" x14ac:dyDescent="0.3">
      <c r="A51" s="4"/>
      <c r="B51" s="25" t="s">
        <v>85</v>
      </c>
      <c r="C51" s="25" t="s">
        <v>86</v>
      </c>
      <c r="D51" s="19">
        <v>4</v>
      </c>
      <c r="E51" s="27" t="s">
        <v>89</v>
      </c>
      <c r="F51" s="116">
        <v>40000</v>
      </c>
      <c r="G51" s="116">
        <f>F51*D51</f>
        <v>160000</v>
      </c>
    </row>
    <row r="52" spans="1:7" ht="13.5" customHeight="1" x14ac:dyDescent="0.3">
      <c r="A52" s="3"/>
      <c r="B52" s="56" t="s">
        <v>30</v>
      </c>
      <c r="C52" s="5"/>
      <c r="D52" s="5"/>
      <c r="E52" s="5"/>
      <c r="F52" s="123"/>
      <c r="G52" s="123">
        <f>SUM(G46:G51)</f>
        <v>2020000</v>
      </c>
    </row>
    <row r="53" spans="1:7" ht="12" customHeight="1" x14ac:dyDescent="0.3">
      <c r="A53" s="2"/>
      <c r="B53" s="57"/>
      <c r="C53" s="33"/>
      <c r="D53" s="33"/>
      <c r="E53" s="33"/>
      <c r="F53" s="124"/>
      <c r="G53" s="124"/>
    </row>
    <row r="54" spans="1:7" ht="12" customHeight="1" x14ac:dyDescent="0.3">
      <c r="A54" s="3"/>
      <c r="B54" s="55" t="s">
        <v>31</v>
      </c>
      <c r="C54" s="10"/>
      <c r="D54" s="11"/>
      <c r="E54" s="11"/>
      <c r="F54" s="119"/>
      <c r="G54" s="119"/>
    </row>
    <row r="55" spans="1:7" ht="24" customHeight="1" x14ac:dyDescent="0.3">
      <c r="A55" s="3"/>
      <c r="B55" s="28" t="s">
        <v>32</v>
      </c>
      <c r="C55" s="29" t="s">
        <v>28</v>
      </c>
      <c r="D55" s="29" t="s">
        <v>29</v>
      </c>
      <c r="E55" s="28" t="s">
        <v>17</v>
      </c>
      <c r="F55" s="132" t="s">
        <v>18</v>
      </c>
      <c r="G55" s="133" t="s">
        <v>19</v>
      </c>
    </row>
    <row r="56" spans="1:7" ht="25.5" customHeight="1" x14ac:dyDescent="0.3">
      <c r="A56" s="7"/>
      <c r="B56" s="31" t="s">
        <v>90</v>
      </c>
      <c r="C56" s="32" t="s">
        <v>91</v>
      </c>
      <c r="D56" s="32">
        <v>400</v>
      </c>
      <c r="E56" s="32" t="s">
        <v>75</v>
      </c>
      <c r="F56" s="134">
        <v>1250</v>
      </c>
      <c r="G56" s="134">
        <f>F56*D56</f>
        <v>500000</v>
      </c>
    </row>
    <row r="57" spans="1:7" ht="28.5" customHeight="1" x14ac:dyDescent="0.3">
      <c r="A57" s="7"/>
      <c r="B57" s="31" t="s">
        <v>92</v>
      </c>
      <c r="C57" s="32" t="s">
        <v>91</v>
      </c>
      <c r="D57" s="32">
        <v>30</v>
      </c>
      <c r="E57" s="32" t="s">
        <v>101</v>
      </c>
      <c r="F57" s="134">
        <v>1250</v>
      </c>
      <c r="G57" s="134">
        <f>F57*D57</f>
        <v>37500</v>
      </c>
    </row>
    <row r="58" spans="1:7" ht="20.25" customHeight="1" x14ac:dyDescent="0.3">
      <c r="A58" s="7"/>
      <c r="B58" s="19" t="s">
        <v>104</v>
      </c>
      <c r="C58" s="25" t="s">
        <v>93</v>
      </c>
      <c r="D58" s="25">
        <v>6</v>
      </c>
      <c r="E58" s="27" t="s">
        <v>94</v>
      </c>
      <c r="F58" s="131">
        <v>120000</v>
      </c>
      <c r="G58" s="134">
        <f>F58*D58</f>
        <v>720000</v>
      </c>
    </row>
    <row r="59" spans="1:7" ht="13.5" customHeight="1" x14ac:dyDescent="0.3">
      <c r="A59" s="3"/>
      <c r="B59" s="58" t="s">
        <v>33</v>
      </c>
      <c r="C59" s="30"/>
      <c r="D59" s="30"/>
      <c r="E59" s="30"/>
      <c r="F59" s="135"/>
      <c r="G59" s="135">
        <f>SUM(G56:G58)</f>
        <v>1257500</v>
      </c>
    </row>
    <row r="60" spans="1:7" ht="12" customHeight="1" x14ac:dyDescent="0.3">
      <c r="A60" s="2"/>
      <c r="B60" s="59"/>
      <c r="C60" s="59"/>
      <c r="D60" s="59"/>
      <c r="E60" s="59"/>
      <c r="F60" s="136"/>
      <c r="G60" s="136"/>
    </row>
    <row r="61" spans="1:7" ht="12" customHeight="1" x14ac:dyDescent="0.3">
      <c r="A61" s="7"/>
      <c r="B61" s="60" t="s">
        <v>34</v>
      </c>
      <c r="C61" s="61"/>
      <c r="D61" s="61"/>
      <c r="E61" s="61"/>
      <c r="F61" s="137"/>
      <c r="G61" s="138">
        <f>G59+G52+G42+G34+G29</f>
        <v>12927500</v>
      </c>
    </row>
    <row r="62" spans="1:7" ht="12" customHeight="1" x14ac:dyDescent="0.3">
      <c r="A62" s="7"/>
      <c r="B62" s="62" t="s">
        <v>35</v>
      </c>
      <c r="C62" s="63"/>
      <c r="D62" s="63"/>
      <c r="E62" s="63"/>
      <c r="F62" s="121"/>
      <c r="G62" s="139">
        <f>G61*0.05</f>
        <v>646375</v>
      </c>
    </row>
    <row r="63" spans="1:7" ht="12" customHeight="1" x14ac:dyDescent="0.3">
      <c r="A63" s="7"/>
      <c r="B63" s="64" t="s">
        <v>36</v>
      </c>
      <c r="C63" s="65"/>
      <c r="D63" s="65"/>
      <c r="E63" s="65"/>
      <c r="F63" s="140"/>
      <c r="G63" s="141">
        <f>G62+G61</f>
        <v>13573875</v>
      </c>
    </row>
    <row r="64" spans="1:7" ht="12" customHeight="1" x14ac:dyDescent="0.3">
      <c r="A64" s="7"/>
      <c r="B64" s="62" t="s">
        <v>37</v>
      </c>
      <c r="C64" s="63"/>
      <c r="D64" s="63"/>
      <c r="E64" s="63"/>
      <c r="F64" s="121"/>
      <c r="G64" s="139">
        <f>G12</f>
        <v>22500000</v>
      </c>
    </row>
    <row r="65" spans="1:7" ht="12" customHeight="1" x14ac:dyDescent="0.3">
      <c r="A65" s="7"/>
      <c r="B65" s="66" t="s">
        <v>38</v>
      </c>
      <c r="C65" s="67"/>
      <c r="D65" s="67"/>
      <c r="E65" s="67"/>
      <c r="F65" s="142"/>
      <c r="G65" s="143">
        <f>G64-G63</f>
        <v>8926125</v>
      </c>
    </row>
    <row r="66" spans="1:7" ht="12" customHeight="1" x14ac:dyDescent="0.3">
      <c r="A66" s="7"/>
      <c r="B66" s="68" t="s">
        <v>60</v>
      </c>
      <c r="C66" s="69"/>
      <c r="D66" s="69"/>
      <c r="E66" s="69"/>
      <c r="F66" s="70"/>
      <c r="G66" s="70"/>
    </row>
    <row r="67" spans="1:7" ht="12.75" customHeight="1" thickBot="1" x14ac:dyDescent="0.35">
      <c r="A67" s="7"/>
      <c r="B67" s="71"/>
      <c r="C67" s="69"/>
      <c r="D67" s="69"/>
      <c r="E67" s="69"/>
      <c r="F67" s="70"/>
      <c r="G67" s="70"/>
    </row>
    <row r="68" spans="1:7" ht="12" customHeight="1" x14ac:dyDescent="0.3">
      <c r="A68" s="7"/>
      <c r="B68" s="103" t="s">
        <v>61</v>
      </c>
      <c r="C68" s="72"/>
      <c r="D68" s="72"/>
      <c r="E68" s="72"/>
      <c r="F68" s="73"/>
      <c r="G68" s="70"/>
    </row>
    <row r="69" spans="1:7" ht="12" customHeight="1" x14ac:dyDescent="0.3">
      <c r="A69" s="7"/>
      <c r="B69" s="104" t="s">
        <v>39</v>
      </c>
      <c r="C69" s="71"/>
      <c r="D69" s="71"/>
      <c r="E69" s="71"/>
      <c r="F69" s="74"/>
      <c r="G69" s="70"/>
    </row>
    <row r="70" spans="1:7" ht="12" customHeight="1" x14ac:dyDescent="0.3">
      <c r="A70" s="7"/>
      <c r="B70" s="104" t="s">
        <v>40</v>
      </c>
      <c r="C70" s="71"/>
      <c r="D70" s="71"/>
      <c r="E70" s="71"/>
      <c r="F70" s="74"/>
      <c r="G70" s="70"/>
    </row>
    <row r="71" spans="1:7" ht="12" customHeight="1" x14ac:dyDescent="0.3">
      <c r="A71" s="7"/>
      <c r="B71" s="104" t="s">
        <v>41</v>
      </c>
      <c r="C71" s="71"/>
      <c r="D71" s="71"/>
      <c r="E71" s="71"/>
      <c r="F71" s="74"/>
      <c r="G71" s="70"/>
    </row>
    <row r="72" spans="1:7" ht="12" customHeight="1" x14ac:dyDescent="0.3">
      <c r="A72" s="7"/>
      <c r="B72" s="104" t="s">
        <v>42</v>
      </c>
      <c r="C72" s="71"/>
      <c r="D72" s="71"/>
      <c r="E72" s="71"/>
      <c r="F72" s="74"/>
      <c r="G72" s="70"/>
    </row>
    <row r="73" spans="1:7" ht="12" customHeight="1" x14ac:dyDescent="0.3">
      <c r="A73" s="7"/>
      <c r="B73" s="104" t="s">
        <v>43</v>
      </c>
      <c r="C73" s="71"/>
      <c r="D73" s="71"/>
      <c r="E73" s="71"/>
      <c r="F73" s="74"/>
      <c r="G73" s="70"/>
    </row>
    <row r="74" spans="1:7" ht="12.75" customHeight="1" thickBot="1" x14ac:dyDescent="0.35">
      <c r="A74" s="7"/>
      <c r="B74" s="105" t="s">
        <v>95</v>
      </c>
      <c r="C74" s="75"/>
      <c r="D74" s="75"/>
      <c r="E74" s="75"/>
      <c r="F74" s="76"/>
      <c r="G74" s="70"/>
    </row>
    <row r="75" spans="1:7" ht="12.75" customHeight="1" x14ac:dyDescent="0.3">
      <c r="A75" s="7"/>
      <c r="B75" s="71"/>
      <c r="C75" s="71"/>
      <c r="D75" s="71"/>
      <c r="E75" s="71"/>
      <c r="F75" s="77"/>
      <c r="G75" s="70"/>
    </row>
    <row r="76" spans="1:7" ht="15" customHeight="1" thickBot="1" x14ac:dyDescent="0.35">
      <c r="A76" s="7"/>
      <c r="B76" s="144" t="s">
        <v>44</v>
      </c>
      <c r="C76" s="145"/>
      <c r="D76" s="78"/>
      <c r="E76" s="79"/>
      <c r="F76" s="80"/>
      <c r="G76" s="70"/>
    </row>
    <row r="77" spans="1:7" ht="12" customHeight="1" x14ac:dyDescent="0.3">
      <c r="A77" s="7"/>
      <c r="B77" s="81" t="s">
        <v>32</v>
      </c>
      <c r="C77" s="82" t="s">
        <v>45</v>
      </c>
      <c r="D77" s="83" t="s">
        <v>46</v>
      </c>
      <c r="E77" s="79"/>
      <c r="F77" s="80"/>
      <c r="G77" s="70"/>
    </row>
    <row r="78" spans="1:7" ht="12" customHeight="1" x14ac:dyDescent="0.3">
      <c r="A78" s="7"/>
      <c r="B78" s="84" t="s">
        <v>47</v>
      </c>
      <c r="C78" s="85">
        <f>G29</f>
        <v>8650000</v>
      </c>
      <c r="D78" s="86">
        <f>(C78/C84)</f>
        <v>0.63725354771574072</v>
      </c>
      <c r="E78" s="79"/>
      <c r="F78" s="80"/>
      <c r="G78" s="70"/>
    </row>
    <row r="79" spans="1:7" ht="12" customHeight="1" x14ac:dyDescent="0.3">
      <c r="A79" s="7"/>
      <c r="B79" s="84" t="s">
        <v>48</v>
      </c>
      <c r="C79" s="106">
        <f>G34</f>
        <v>600000</v>
      </c>
      <c r="D79" s="86">
        <f>C79/C84</f>
        <v>4.4202558223057159E-2</v>
      </c>
      <c r="E79" s="79"/>
      <c r="F79" s="80"/>
      <c r="G79" s="70"/>
    </row>
    <row r="80" spans="1:7" ht="12" customHeight="1" x14ac:dyDescent="0.3">
      <c r="A80" s="7"/>
      <c r="B80" s="84" t="s">
        <v>49</v>
      </c>
      <c r="C80" s="85">
        <f>G42</f>
        <v>400000</v>
      </c>
      <c r="D80" s="86">
        <f>C80/C84</f>
        <v>2.9468372148704774E-2</v>
      </c>
      <c r="E80" s="79"/>
      <c r="F80" s="80"/>
      <c r="G80" s="70"/>
    </row>
    <row r="81" spans="1:7" ht="12" customHeight="1" x14ac:dyDescent="0.3">
      <c r="A81" s="7"/>
      <c r="B81" s="84" t="s">
        <v>27</v>
      </c>
      <c r="C81" s="85">
        <f>G52</f>
        <v>2020000</v>
      </c>
      <c r="D81" s="86">
        <f>C81/C84</f>
        <v>0.14881527935095909</v>
      </c>
      <c r="E81" s="79"/>
      <c r="F81" s="80"/>
      <c r="G81" s="70"/>
    </row>
    <row r="82" spans="1:7" ht="12" customHeight="1" x14ac:dyDescent="0.3">
      <c r="A82" s="7"/>
      <c r="B82" s="84" t="s">
        <v>50</v>
      </c>
      <c r="C82" s="85">
        <f>G59</f>
        <v>1257500</v>
      </c>
      <c r="D82" s="86">
        <f>C82/C84</f>
        <v>9.2641194942490623E-2</v>
      </c>
      <c r="E82" s="87"/>
      <c r="F82" s="88"/>
      <c r="G82" s="70"/>
    </row>
    <row r="83" spans="1:7" ht="12" customHeight="1" x14ac:dyDescent="0.3">
      <c r="A83" s="7"/>
      <c r="B83" s="84" t="s">
        <v>51</v>
      </c>
      <c r="C83" s="85">
        <f>G62</f>
        <v>646375</v>
      </c>
      <c r="D83" s="86">
        <f>C83/C84</f>
        <v>4.7619047619047616E-2</v>
      </c>
      <c r="E83" s="87"/>
      <c r="F83" s="88"/>
      <c r="G83" s="70"/>
    </row>
    <row r="84" spans="1:7" ht="12.75" customHeight="1" thickBot="1" x14ac:dyDescent="0.35">
      <c r="A84" s="7"/>
      <c r="B84" s="89" t="s">
        <v>52</v>
      </c>
      <c r="C84" s="90">
        <f>SUM(C78:C83)</f>
        <v>13573875</v>
      </c>
      <c r="D84" s="91">
        <f>SUM(D78:D83)</f>
        <v>1</v>
      </c>
      <c r="E84" s="87"/>
      <c r="F84" s="88"/>
      <c r="G84" s="70"/>
    </row>
    <row r="85" spans="1:7" ht="12" customHeight="1" x14ac:dyDescent="0.3">
      <c r="A85" s="7"/>
      <c r="B85" s="71"/>
      <c r="C85" s="69"/>
      <c r="D85" s="69"/>
      <c r="E85" s="69"/>
      <c r="F85" s="70"/>
      <c r="G85" s="70"/>
    </row>
    <row r="86" spans="1:7" ht="12.75" customHeight="1" x14ac:dyDescent="0.3">
      <c r="A86" s="7"/>
      <c r="B86" s="92"/>
      <c r="C86" s="69"/>
      <c r="D86" s="69"/>
      <c r="E86" s="69"/>
      <c r="F86" s="70"/>
      <c r="G86" s="70"/>
    </row>
    <row r="87" spans="1:7" ht="12" customHeight="1" thickBot="1" x14ac:dyDescent="0.35">
      <c r="A87" s="6"/>
      <c r="B87" s="93"/>
      <c r="C87" s="94" t="s">
        <v>96</v>
      </c>
      <c r="D87" s="95"/>
      <c r="E87" s="96"/>
      <c r="F87" s="97"/>
      <c r="G87" s="70"/>
    </row>
    <row r="88" spans="1:7" ht="12" customHeight="1" x14ac:dyDescent="0.3">
      <c r="A88" s="7"/>
      <c r="B88" s="98" t="s">
        <v>97</v>
      </c>
      <c r="C88" s="113">
        <v>15000</v>
      </c>
      <c r="D88" s="113">
        <v>17500</v>
      </c>
      <c r="E88" s="114">
        <v>20000</v>
      </c>
      <c r="F88" s="99"/>
      <c r="G88" s="100"/>
    </row>
    <row r="89" spans="1:7" ht="12.75" customHeight="1" thickBot="1" x14ac:dyDescent="0.35">
      <c r="A89" s="7"/>
      <c r="B89" s="89" t="s">
        <v>98</v>
      </c>
      <c r="C89" s="107">
        <f>(G63/C88)</f>
        <v>904.92499999999995</v>
      </c>
      <c r="D89" s="107">
        <f>(G63/D88)</f>
        <v>775.65</v>
      </c>
      <c r="E89" s="108">
        <f>(G63/E88)</f>
        <v>678.69375000000002</v>
      </c>
      <c r="F89" s="99"/>
      <c r="G89" s="100"/>
    </row>
    <row r="90" spans="1:7" ht="15.6" customHeight="1" x14ac:dyDescent="0.3">
      <c r="A90" s="7"/>
      <c r="B90" s="68" t="s">
        <v>53</v>
      </c>
      <c r="C90" s="71"/>
      <c r="D90" s="71"/>
      <c r="E90" s="71"/>
      <c r="F90" s="77"/>
      <c r="G90" s="77"/>
    </row>
  </sheetData>
  <mergeCells count="9">
    <mergeCell ref="B76:C7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F8B881-DC0C-47B1-9CDB-A04F2873CE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A732C6-9EB2-4E56-8624-680F1EF193AF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E67091-C2B9-468B-B8AD-340C05418464}">
  <ds:schemaRefs>
    <ds:schemaRef ds:uri="c5dbce2d-49dc-4afe-a5b0-d7fb7a901161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1030f0af-99cb-42f1-88fc-acec73331192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