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 PEDRO HADY\Desktop\fichas tecnicas 2023\"/>
    </mc:Choice>
  </mc:AlternateContent>
  <bookViews>
    <workbookView xWindow="0" yWindow="0" windowWidth="20490" windowHeight="7665"/>
  </bookViews>
  <sheets>
    <sheet name="Papayas " sheetId="1" r:id="rId1"/>
  </sheets>
  <calcPr calcId="162913"/>
</workbook>
</file>

<file path=xl/calcChain.xml><?xml version="1.0" encoding="utf-8"?>
<calcChain xmlns="http://schemas.openxmlformats.org/spreadsheetml/2006/main">
  <c r="G49" i="1" l="1"/>
  <c r="G40" i="1"/>
  <c r="G42" i="1"/>
  <c r="G35" i="1"/>
  <c r="G48" i="1" l="1"/>
  <c r="G50" i="1" s="1"/>
  <c r="G41" i="1" l="1"/>
  <c r="G44" i="1" s="1"/>
  <c r="G43" i="1"/>
  <c r="G34" i="1"/>
  <c r="G33" i="1"/>
  <c r="G28" i="1"/>
  <c r="G29" i="1" s="1"/>
  <c r="G23" i="1"/>
  <c r="G22" i="1"/>
  <c r="G21" i="1"/>
  <c r="G24" i="1" l="1"/>
  <c r="G36" i="1"/>
  <c r="C72" i="1"/>
  <c r="C71" i="1"/>
  <c r="D79" i="1"/>
  <c r="C69" i="1" l="1"/>
  <c r="C70" i="1"/>
  <c r="C73" i="1"/>
  <c r="G12" i="1"/>
  <c r="G55" i="1" s="1"/>
  <c r="G52" i="1" l="1"/>
  <c r="G53" i="1" s="1"/>
  <c r="G54" i="1" l="1"/>
  <c r="D80" i="1" s="1"/>
  <c r="C74" i="1"/>
  <c r="G56" i="1" l="1"/>
  <c r="E80" i="1"/>
  <c r="C80" i="1"/>
  <c r="C75" i="1"/>
  <c r="D74" i="1" s="1"/>
  <c r="D72" i="1" l="1"/>
  <c r="D70" i="1"/>
  <c r="D73" i="1"/>
  <c r="D71" i="1"/>
  <c r="D69" i="1"/>
  <c r="D75" i="1" l="1"/>
</calcChain>
</file>

<file path=xl/sharedStrings.xml><?xml version="1.0" encoding="utf-8"?>
<sst xmlns="http://schemas.openxmlformats.org/spreadsheetml/2006/main" count="129" uniqueCount="94">
  <si>
    <t>RUBRO O CULTIVO</t>
  </si>
  <si>
    <t xml:space="preserve">Papayas </t>
  </si>
  <si>
    <t>RENDIMIENTO (Kg/Há.)</t>
  </si>
  <si>
    <t>VARIEDAD</t>
  </si>
  <si>
    <t>Maradol/Ecuatoriana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</si>
  <si>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</si>
  <si>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</si>
  <si>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</si>
  <si>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</si>
  <si>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</si>
  <si>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</si>
  <si>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</si>
  <si>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</si>
  <si>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Quirihue</t>
  </si>
  <si>
    <t>DESTINO PRODUCCION</t>
  </si>
  <si>
    <t>Mercado local/ poderes compradores</t>
  </si>
  <si>
    <t>COMUNA/LOCALIDAD</t>
  </si>
  <si>
    <t>Cobquecura</t>
  </si>
  <si>
    <t>Todo el año</t>
  </si>
  <si>
    <t>FECHA PRECIO INSUMOS</t>
  </si>
  <si>
    <t>CONTINGENCIA</t>
  </si>
  <si>
    <t>Plagas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</si>
  <si>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</si>
  <si>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</si>
  <si>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</si>
  <si>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</si>
  <si>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</si>
  <si>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</si>
  <si>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</si>
  <si>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</si>
  <si>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 y cosecha</t>
  </si>
  <si>
    <t>JH</t>
  </si>
  <si>
    <t>Manejo especifico (Poda y otros)</t>
  </si>
  <si>
    <t>Marzo-Julio-Diciembre</t>
  </si>
  <si>
    <t>Desmalezamiento</t>
  </si>
  <si>
    <t>Subtotal Jornadas Hombre</t>
  </si>
  <si>
    <t>JORNADAS ANIMAL</t>
  </si>
  <si>
    <t>Subtotal Jornadas Animal</t>
  </si>
  <si>
    <t>MAQUINARIA</t>
  </si>
  <si>
    <t>Desbrozado</t>
  </si>
  <si>
    <t>JM</t>
  </si>
  <si>
    <t>Junio</t>
  </si>
  <si>
    <t>Arado</t>
  </si>
  <si>
    <t>Junio - Julio</t>
  </si>
  <si>
    <t xml:space="preserve">Arado para formar camas </t>
  </si>
  <si>
    <t>Subtotal Costo Maquinaria</t>
  </si>
  <si>
    <t>INSUMOS</t>
  </si>
  <si>
    <t>Insumos</t>
  </si>
  <si>
    <t>Unidad (Kg/l/u)</t>
  </si>
  <si>
    <t>Cantidad (Kg/l/u)</t>
  </si>
  <si>
    <t>Herbicida</t>
  </si>
  <si>
    <t>Lts.</t>
  </si>
  <si>
    <t>Febrero - Julio</t>
  </si>
  <si>
    <t>Urea (25 kg)</t>
  </si>
  <si>
    <t>Sacos</t>
  </si>
  <si>
    <t>Fertiriego cada 20 dias</t>
  </si>
  <si>
    <t>Salitre (25 Kg)</t>
  </si>
  <si>
    <t>Biol</t>
  </si>
  <si>
    <t>Subtotal Insumos</t>
  </si>
  <si>
    <t>OTROS</t>
  </si>
  <si>
    <t>Item</t>
  </si>
  <si>
    <t>Transporte</t>
  </si>
  <si>
    <t>Abril</t>
  </si>
  <si>
    <t>Riego</t>
  </si>
  <si>
    <t>Mensual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</si>
  <si>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</si>
  <si>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</si>
  <si>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</si>
  <si>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</si>
  <si>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</si>
  <si>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</si>
  <si>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</si>
  <si>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</si>
  <si>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</si>
  <si>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</si>
  <si>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</si>
  <si>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</si>
  <si>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</si>
  <si>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</si>
  <si>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</si>
  <si>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</si>
  <si>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</si>
  <si>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</si>
  <si>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</si>
  <si>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</si>
  <si>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</si>
  <si>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</si>
  <si>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</si>
  <si>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</si>
  <si>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</si>
  <si>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</si>
  <si>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</si>
  <si>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Marzo 2023</t>
  </si>
  <si>
    <t>FECHA DE COSECHA/ BAJO INVERNADERO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</si>
</sst>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164" fontId="1" fillId="6" borderId="31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2" xfId="0" applyNumberFormat="1" applyFont="1" applyFill="1" applyBorder="1" applyAlignment="1">
      <alignment vertical="center"/>
    </xf>
    <xf numFmtId="49" fontId="14" fillId="8" borderId="33" xfId="0" applyNumberFormat="1" applyFont="1" applyFill="1" applyBorder="1"/>
    <xf numFmtId="49" fontId="12" fillId="2" borderId="34" xfId="0" applyNumberFormat="1" applyFont="1" applyFill="1" applyBorder="1" applyAlignment="1">
      <alignment vertical="center"/>
    </xf>
    <xf numFmtId="9" fontId="14" fillId="2" borderId="35" xfId="0" applyNumberFormat="1" applyFont="1" applyFill="1" applyBorder="1"/>
    <xf numFmtId="49" fontId="12" fillId="8" borderId="36" xfId="0" applyNumberFormat="1" applyFont="1" applyFill="1" applyBorder="1" applyAlignment="1">
      <alignment vertical="center"/>
    </xf>
    <xf numFmtId="165" fontId="12" fillId="8" borderId="37" xfId="0" applyNumberFormat="1" applyFont="1" applyFill="1" applyBorder="1" applyAlignment="1">
      <alignment vertical="center"/>
    </xf>
    <xf numFmtId="9" fontId="12" fillId="8" borderId="38" xfId="0" applyNumberFormat="1" applyFont="1" applyFill="1" applyBorder="1" applyAlignment="1">
      <alignment vertical="center"/>
    </xf>
    <xf numFmtId="0" fontId="14" fillId="9" borderId="41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2" xfId="0" applyNumberFormat="1" applyFont="1" applyFill="1" applyBorder="1" applyAlignment="1">
      <alignment vertical="center"/>
    </xf>
    <xf numFmtId="0" fontId="14" fillId="2" borderId="43" xfId="0" applyFont="1" applyFill="1" applyBorder="1"/>
    <xf numFmtId="0" fontId="14" fillId="2" borderId="44" xfId="0" applyFont="1" applyFill="1" applyBorder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0" fontId="14" fillId="2" borderId="49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0" xfId="0" applyFont="1" applyFill="1" applyBorder="1" applyAlignment="1">
      <alignment vertical="center"/>
    </xf>
    <xf numFmtId="49" fontId="12" fillId="8" borderId="51" xfId="0" applyNumberFormat="1" applyFont="1" applyFill="1" applyBorder="1" applyAlignment="1">
      <alignment vertical="center"/>
    </xf>
    <xf numFmtId="0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0" fontId="0" fillId="0" borderId="21" xfId="0" applyNumberFormat="1" applyBorder="1"/>
    <xf numFmtId="3" fontId="3" fillId="3" borderId="15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3" fontId="4" fillId="2" borderId="15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3" fontId="12" fillId="8" borderId="52" xfId="0" applyNumberFormat="1" applyFont="1" applyFill="1" applyBorder="1" applyAlignment="1">
      <alignment vertical="center"/>
    </xf>
    <xf numFmtId="49" fontId="18" fillId="3" borderId="5" xfId="0" applyNumberFormat="1" applyFont="1" applyFill="1" applyBorder="1" applyAlignment="1">
      <alignment vertical="center" wrapText="1"/>
    </xf>
    <xf numFmtId="0" fontId="19" fillId="2" borderId="7" xfId="0" applyFont="1" applyFill="1" applyBorder="1"/>
    <xf numFmtId="49" fontId="19" fillId="2" borderId="6" xfId="0" applyNumberFormat="1" applyFont="1" applyFill="1" applyBorder="1" applyAlignment="1">
      <alignment horizontal="center" vertical="center"/>
    </xf>
    <xf numFmtId="3" fontId="19" fillId="2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49" fontId="1" fillId="5" borderId="57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vertical="center"/>
    </xf>
    <xf numFmtId="0" fontId="2" fillId="2" borderId="60" xfId="0" applyFont="1" applyFill="1" applyBorder="1"/>
    <xf numFmtId="0" fontId="2" fillId="2" borderId="61" xfId="0" applyFont="1" applyFill="1" applyBorder="1"/>
    <xf numFmtId="0" fontId="2" fillId="2" borderId="61" xfId="0" applyFont="1" applyFill="1" applyBorder="1" applyAlignment="1">
      <alignment horizontal="center"/>
    </xf>
    <xf numFmtId="3" fontId="2" fillId="2" borderId="61" xfId="0" applyNumberFormat="1" applyFont="1" applyFill="1" applyBorder="1"/>
    <xf numFmtId="49" fontId="1" fillId="3" borderId="56" xfId="0" applyNumberFormat="1" applyFont="1" applyFill="1" applyBorder="1" applyAlignment="1">
      <alignment horizontal="center" vertical="center" wrapText="1"/>
    </xf>
    <xf numFmtId="49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>
      <alignment horizontal="center" vertical="center"/>
    </xf>
    <xf numFmtId="3" fontId="4" fillId="2" borderId="56" xfId="0" applyNumberFormat="1" applyFont="1" applyFill="1" applyBorder="1"/>
    <xf numFmtId="0" fontId="4" fillId="2" borderId="56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 vertical="center"/>
    </xf>
    <xf numFmtId="0" fontId="4" fillId="2" borderId="56" xfId="0" applyNumberFormat="1" applyFont="1" applyFill="1" applyBorder="1" applyAlignment="1">
      <alignment horizontal="center" vertical="center" wrapText="1"/>
    </xf>
    <xf numFmtId="49" fontId="8" fillId="3" borderId="56" xfId="0" applyNumberFormat="1" applyFont="1" applyFill="1" applyBorder="1" applyAlignment="1">
      <alignment vertical="center"/>
    </xf>
    <xf numFmtId="0" fontId="8" fillId="3" borderId="56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7" fillId="3" borderId="56" xfId="0" applyNumberFormat="1" applyFont="1" applyFill="1" applyBorder="1" applyAlignment="1">
      <alignment vertical="center"/>
    </xf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7" fillId="3" borderId="62" xfId="0" applyNumberFormat="1" applyFont="1" applyFill="1" applyBorder="1" applyAlignment="1">
      <alignment vertical="center"/>
    </xf>
    <xf numFmtId="0" fontId="7" fillId="3" borderId="62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vertical="center"/>
    </xf>
    <xf numFmtId="3" fontId="7" fillId="3" borderId="62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horizontal="center" vertical="center" wrapText="1"/>
    </xf>
    <xf numFmtId="3" fontId="4" fillId="2" borderId="56" xfId="0" applyNumberFormat="1" applyFont="1" applyFill="1" applyBorder="1" applyAlignment="1">
      <alignment vertical="center" wrapText="1"/>
    </xf>
    <xf numFmtId="3" fontId="4" fillId="2" borderId="56" xfId="0" applyNumberFormat="1" applyFont="1" applyFill="1" applyBorder="1" applyAlignment="1">
      <alignment horizontal="right" vertical="center" wrapText="1"/>
    </xf>
    <xf numFmtId="49" fontId="4" fillId="2" borderId="56" xfId="0" applyNumberFormat="1" applyFont="1" applyFill="1" applyBorder="1" applyAlignment="1">
      <alignment horizontal="center" wrapText="1"/>
    </xf>
    <xf numFmtId="49" fontId="4" fillId="2" borderId="56" xfId="0" applyNumberFormat="1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right" vertical="center" wrapText="1"/>
    </xf>
    <xf numFmtId="1" fontId="4" fillId="2" borderId="56" xfId="0" applyNumberFormat="1" applyFont="1" applyFill="1" applyBorder="1" applyAlignment="1">
      <alignment horizontal="right" vertical="center" wrapText="1"/>
    </xf>
    <xf numFmtId="0" fontId="2" fillId="2" borderId="63" xfId="0" applyFont="1" applyFill="1" applyBorder="1"/>
    <xf numFmtId="3" fontId="2" fillId="2" borderId="63" xfId="0" applyNumberFormat="1" applyFont="1" applyFill="1" applyBorder="1"/>
    <xf numFmtId="49" fontId="4" fillId="2" borderId="56" xfId="0" applyNumberFormat="1" applyFont="1" applyFill="1" applyBorder="1" applyAlignment="1">
      <alignment wrapText="1"/>
    </xf>
    <xf numFmtId="3" fontId="4" fillId="2" borderId="56" xfId="0" applyNumberFormat="1" applyFont="1" applyFill="1" applyBorder="1" applyAlignment="1">
      <alignment horizontal="center"/>
    </xf>
    <xf numFmtId="3" fontId="8" fillId="3" borderId="56" xfId="0" applyNumberFormat="1" applyFont="1" applyFill="1" applyBorder="1" applyAlignment="1">
      <alignment vertical="center"/>
    </xf>
    <xf numFmtId="49" fontId="17" fillId="9" borderId="39" xfId="0" applyNumberFormat="1" applyFont="1" applyFill="1" applyBorder="1" applyAlignment="1">
      <alignment vertical="center"/>
    </xf>
    <xf numFmtId="0" fontId="12" fillId="9" borderId="40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9" fontId="18" fillId="3" borderId="6" xfId="0" applyNumberFormat="1" applyFont="1" applyFill="1" applyBorder="1" applyAlignment="1">
      <alignment wrapText="1"/>
    </xf>
    <xf numFmtId="0" fontId="18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wrapText="1"/>
    </xf>
    <xf numFmtId="49" fontId="4" fillId="2" borderId="55" xfId="0" applyNumberFormat="1" applyFont="1" applyFill="1" applyBorder="1" applyAlignment="1">
      <alignment horizontal="center" wrapText="1"/>
    </xf>
    <xf numFmtId="17" fontId="4" fillId="2" borderId="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85725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topLeftCell="A6" zoomScale="150" zoomScaleNormal="150" workbookViewId="0">
      <selection activeCell="I16" sqref="I1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28515625" style="1" customWidth="1"/>
    <col min="3" max="3" width="16.7109375" style="1" customWidth="1"/>
    <col min="4" max="4" width="7.85546875" style="1" customWidth="1"/>
    <col min="5" max="5" width="15.140625" style="1" customWidth="1"/>
    <col min="6" max="6" width="12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104" t="s">
        <v>0</v>
      </c>
      <c r="C9" s="106" t="s">
        <v>1</v>
      </c>
      <c r="D9" s="105"/>
      <c r="E9" s="155" t="s">
        <v>2</v>
      </c>
      <c r="F9" s="156"/>
      <c r="G9" s="107">
        <v>14000</v>
      </c>
    </row>
    <row r="10" spans="1:7" ht="38.25" customHeight="1" x14ac:dyDescent="0.25">
      <c r="A10" s="5"/>
      <c r="B10" s="94" t="s">
        <v>3</v>
      </c>
      <c r="C10" s="108" t="s">
        <v>4</v>
      </c>
      <c r="D10" s="93"/>
      <c r="E10" s="153" t="s">
        <v>5</v>
      </c>
      <c r="F10" s="154"/>
      <c r="G10" s="108" t="s">
        <v>92</v>
      </c>
    </row>
    <row r="11" spans="1:7" ht="18" customHeight="1" x14ac:dyDescent="0.25">
      <c r="A11" s="5"/>
      <c r="B11" s="94" t="s">
        <v>6</v>
      </c>
      <c r="C11" s="108" t="s">
        <v>7</v>
      </c>
      <c r="D11" s="93"/>
      <c r="E11" s="153" t="s">
        <v>8</v>
      </c>
      <c r="F11" s="154"/>
      <c r="G11" s="95">
        <v>3000</v>
      </c>
    </row>
    <row r="12" spans="1:7" ht="11.25" customHeight="1" x14ac:dyDescent="0.25">
      <c r="A12" s="5"/>
      <c r="B12" s="94" t="s">
        <v>9</v>
      </c>
      <c r="C12" s="108" t="s">
        <v>10</v>
      </c>
      <c r="D12" s="93"/>
      <c r="E12" s="159" t="s">
        <v>11</v>
      </c>
      <c r="F12" s="160"/>
      <c r="G12" s="109">
        <f>(G9*G11)</f>
        <v>42000000</v>
      </c>
    </row>
    <row r="13" spans="1:7" ht="42" customHeight="1" x14ac:dyDescent="0.25">
      <c r="A13" s="5"/>
      <c r="B13" s="94" t="s">
        <v>12</v>
      </c>
      <c r="C13" s="108" t="s">
        <v>13</v>
      </c>
      <c r="D13" s="93"/>
      <c r="E13" s="151" t="s">
        <v>14</v>
      </c>
      <c r="F13" s="152"/>
      <c r="G13" s="96" t="s">
        <v>15</v>
      </c>
    </row>
    <row r="14" spans="1:7" ht="23.25" customHeight="1" x14ac:dyDescent="0.25">
      <c r="A14" s="5"/>
      <c r="B14" s="94" t="s">
        <v>16</v>
      </c>
      <c r="C14" s="108" t="s">
        <v>17</v>
      </c>
      <c r="D14" s="93"/>
      <c r="E14" s="153" t="s">
        <v>93</v>
      </c>
      <c r="F14" s="154"/>
      <c r="G14" s="96" t="s">
        <v>18</v>
      </c>
    </row>
    <row r="15" spans="1:7" ht="19.5" customHeight="1" x14ac:dyDescent="0.25">
      <c r="A15" s="5"/>
      <c r="B15" s="94" t="s">
        <v>19</v>
      </c>
      <c r="C15" s="161">
        <v>44986</v>
      </c>
      <c r="D15" s="93"/>
      <c r="E15" s="153" t="s">
        <v>20</v>
      </c>
      <c r="F15" s="154"/>
      <c r="G15" s="108" t="s">
        <v>21</v>
      </c>
    </row>
    <row r="16" spans="1:7" ht="12" customHeight="1" x14ac:dyDescent="0.25">
      <c r="A16" s="2"/>
      <c r="B16" s="7"/>
      <c r="C16" s="8"/>
      <c r="D16" s="9"/>
      <c r="E16" s="10"/>
      <c r="F16" s="10"/>
      <c r="G16" s="11"/>
    </row>
    <row r="17" spans="1:7" ht="12" customHeight="1" x14ac:dyDescent="0.25">
      <c r="A17" s="12"/>
      <c r="B17" s="157" t="s">
        <v>22</v>
      </c>
      <c r="C17" s="158"/>
      <c r="D17" s="158"/>
      <c r="E17" s="158"/>
      <c r="F17" s="158"/>
      <c r="G17" s="158"/>
    </row>
    <row r="18" spans="1:7" ht="12" customHeight="1" x14ac:dyDescent="0.25">
      <c r="A18" s="2"/>
      <c r="B18" s="13"/>
      <c r="C18" s="14"/>
      <c r="D18" s="14"/>
      <c r="E18" s="14"/>
      <c r="F18" s="15"/>
      <c r="G18" s="15"/>
    </row>
    <row r="19" spans="1:7" ht="12" customHeight="1" x14ac:dyDescent="0.25">
      <c r="A19" s="5"/>
      <c r="B19" s="16" t="s">
        <v>23</v>
      </c>
      <c r="C19" s="17"/>
      <c r="D19" s="18"/>
      <c r="E19" s="18"/>
      <c r="F19" s="18"/>
      <c r="G19" s="18"/>
    </row>
    <row r="20" spans="1:7" ht="24" customHeight="1" x14ac:dyDescent="0.25">
      <c r="A20" s="12"/>
      <c r="B20" s="19" t="s">
        <v>24</v>
      </c>
      <c r="C20" s="19" t="s">
        <v>25</v>
      </c>
      <c r="D20" s="19" t="s">
        <v>26</v>
      </c>
      <c r="E20" s="19" t="s">
        <v>27</v>
      </c>
      <c r="F20" s="19" t="s">
        <v>28</v>
      </c>
      <c r="G20" s="19" t="s">
        <v>29</v>
      </c>
    </row>
    <row r="21" spans="1:7" ht="15" x14ac:dyDescent="0.25">
      <c r="A21" s="12"/>
      <c r="B21" s="6" t="s">
        <v>30</v>
      </c>
      <c r="C21" s="6" t="s">
        <v>31</v>
      </c>
      <c r="D21" s="97">
        <v>12</v>
      </c>
      <c r="E21" s="6" t="s">
        <v>18</v>
      </c>
      <c r="F21" s="99">
        <v>650000</v>
      </c>
      <c r="G21" s="99">
        <f t="shared" ref="G21:G23" si="0">(D21*F21)*1.19</f>
        <v>9282000</v>
      </c>
    </row>
    <row r="22" spans="1:7" ht="25.5" x14ac:dyDescent="0.25">
      <c r="A22" s="12"/>
      <c r="B22" s="6" t="s">
        <v>32</v>
      </c>
      <c r="C22" s="6" t="s">
        <v>31</v>
      </c>
      <c r="D22" s="97">
        <v>3</v>
      </c>
      <c r="E22" s="6" t="s">
        <v>33</v>
      </c>
      <c r="F22" s="99">
        <v>200000</v>
      </c>
      <c r="G22" s="99">
        <f t="shared" si="0"/>
        <v>714000</v>
      </c>
    </row>
    <row r="23" spans="1:7" ht="14.25" customHeight="1" x14ac:dyDescent="0.25">
      <c r="A23" s="12"/>
      <c r="B23" s="6" t="s">
        <v>34</v>
      </c>
      <c r="C23" s="6" t="s">
        <v>31</v>
      </c>
      <c r="D23" s="97">
        <v>12</v>
      </c>
      <c r="E23" s="6" t="s">
        <v>18</v>
      </c>
      <c r="F23" s="99">
        <v>300000</v>
      </c>
      <c r="G23" s="99">
        <f t="shared" si="0"/>
        <v>4284000</v>
      </c>
    </row>
    <row r="24" spans="1:7" ht="12.75" customHeight="1" x14ac:dyDescent="0.25">
      <c r="A24" s="12"/>
      <c r="B24" s="20" t="s">
        <v>35</v>
      </c>
      <c r="C24" s="21"/>
      <c r="D24" s="21"/>
      <c r="E24" s="21"/>
      <c r="F24" s="22"/>
      <c r="G24" s="23">
        <f>SUM(G21:G23)</f>
        <v>14280000</v>
      </c>
    </row>
    <row r="25" spans="1:7" ht="12" customHeight="1" x14ac:dyDescent="0.25">
      <c r="A25" s="2"/>
      <c r="B25" s="13"/>
      <c r="C25" s="15"/>
      <c r="D25" s="15"/>
      <c r="E25" s="15"/>
      <c r="F25" s="24"/>
      <c r="G25" s="24"/>
    </row>
    <row r="26" spans="1:7" ht="12" customHeight="1" x14ac:dyDescent="0.25">
      <c r="A26" s="5"/>
      <c r="B26" s="25" t="s">
        <v>36</v>
      </c>
      <c r="C26" s="26"/>
      <c r="D26" s="27"/>
      <c r="E26" s="27"/>
      <c r="F26" s="28"/>
      <c r="G26" s="28"/>
    </row>
    <row r="27" spans="1:7" ht="24" customHeight="1" x14ac:dyDescent="0.25">
      <c r="A27" s="5"/>
      <c r="B27" s="29" t="s">
        <v>24</v>
      </c>
      <c r="C27" s="30" t="s">
        <v>25</v>
      </c>
      <c r="D27" s="30" t="s">
        <v>26</v>
      </c>
      <c r="E27" s="29" t="s">
        <v>27</v>
      </c>
      <c r="F27" s="30" t="s">
        <v>28</v>
      </c>
      <c r="G27" s="29" t="s">
        <v>29</v>
      </c>
    </row>
    <row r="28" spans="1:7" ht="15" x14ac:dyDescent="0.25">
      <c r="A28" s="5"/>
      <c r="B28" s="98"/>
      <c r="C28" s="98"/>
      <c r="D28" s="101"/>
      <c r="E28" s="98"/>
      <c r="F28" s="100"/>
      <c r="G28" s="100">
        <f>(D28*F28)*1.19</f>
        <v>0</v>
      </c>
    </row>
    <row r="29" spans="1:7" ht="12" customHeight="1" x14ac:dyDescent="0.25">
      <c r="A29" s="5"/>
      <c r="B29" s="31" t="s">
        <v>37</v>
      </c>
      <c r="C29" s="32"/>
      <c r="D29" s="32"/>
      <c r="E29" s="32"/>
      <c r="F29" s="33"/>
      <c r="G29" s="92">
        <f>SUM(G28:G28)</f>
        <v>0</v>
      </c>
    </row>
    <row r="30" spans="1:7" ht="12" customHeight="1" x14ac:dyDescent="0.25">
      <c r="A30" s="2"/>
      <c r="B30" s="34"/>
      <c r="C30" s="35"/>
      <c r="D30" s="35"/>
      <c r="E30" s="35"/>
      <c r="F30" s="36"/>
      <c r="G30" s="36"/>
    </row>
    <row r="31" spans="1:7" ht="12" customHeight="1" x14ac:dyDescent="0.25">
      <c r="A31" s="5"/>
      <c r="B31" s="25" t="s">
        <v>38</v>
      </c>
      <c r="C31" s="26"/>
      <c r="D31" s="27"/>
      <c r="E31" s="27"/>
      <c r="F31" s="28"/>
      <c r="G31" s="28"/>
    </row>
    <row r="32" spans="1:7" ht="24" customHeight="1" x14ac:dyDescent="0.25">
      <c r="A32" s="5"/>
      <c r="B32" s="130" t="s">
        <v>24</v>
      </c>
      <c r="C32" s="130" t="s">
        <v>25</v>
      </c>
      <c r="D32" s="130" t="s">
        <v>26</v>
      </c>
      <c r="E32" s="130" t="s">
        <v>27</v>
      </c>
      <c r="F32" s="131" t="s">
        <v>28</v>
      </c>
      <c r="G32" s="130" t="s">
        <v>29</v>
      </c>
    </row>
    <row r="33" spans="1:11" ht="15" x14ac:dyDescent="0.25">
      <c r="A33" s="49"/>
      <c r="B33" s="136" t="s">
        <v>39</v>
      </c>
      <c r="C33" s="136" t="s">
        <v>40</v>
      </c>
      <c r="D33" s="125">
        <v>1</v>
      </c>
      <c r="E33" s="136" t="s">
        <v>41</v>
      </c>
      <c r="F33" s="137">
        <v>280000</v>
      </c>
      <c r="G33" s="138">
        <f>(D33*F33)*1.19</f>
        <v>333200</v>
      </c>
    </row>
    <row r="34" spans="1:11" ht="15" x14ac:dyDescent="0.25">
      <c r="A34" s="49"/>
      <c r="B34" s="136" t="s">
        <v>42</v>
      </c>
      <c r="C34" s="136" t="s">
        <v>40</v>
      </c>
      <c r="D34" s="125">
        <v>2.5</v>
      </c>
      <c r="E34" s="136" t="s">
        <v>43</v>
      </c>
      <c r="F34" s="137">
        <v>280000</v>
      </c>
      <c r="G34" s="138">
        <f>(D34*F34)*1.19</f>
        <v>833000</v>
      </c>
    </row>
    <row r="35" spans="1:11" ht="15" x14ac:dyDescent="0.25">
      <c r="A35" s="49"/>
      <c r="B35" s="136" t="s">
        <v>44</v>
      </c>
      <c r="C35" s="136" t="s">
        <v>40</v>
      </c>
      <c r="D35" s="125">
        <v>0.5</v>
      </c>
      <c r="E35" s="136" t="s">
        <v>43</v>
      </c>
      <c r="F35" s="137">
        <v>280000</v>
      </c>
      <c r="G35" s="138">
        <f>(D35*F35)*1.19</f>
        <v>166600</v>
      </c>
    </row>
    <row r="36" spans="1:11" ht="12.75" customHeight="1" x14ac:dyDescent="0.25">
      <c r="A36" s="5"/>
      <c r="B36" s="132" t="s">
        <v>45</v>
      </c>
      <c r="C36" s="133"/>
      <c r="D36" s="133"/>
      <c r="E36" s="133"/>
      <c r="F36" s="134"/>
      <c r="G36" s="135">
        <f>SUM(G33:G35)</f>
        <v>1332800</v>
      </c>
    </row>
    <row r="37" spans="1:11" ht="12" customHeight="1" x14ac:dyDescent="0.25">
      <c r="A37" s="2"/>
      <c r="B37" s="34"/>
      <c r="C37" s="35"/>
      <c r="D37" s="102"/>
      <c r="E37" s="35"/>
      <c r="F37" s="36"/>
      <c r="G37" s="36"/>
    </row>
    <row r="38" spans="1:11" ht="12" customHeight="1" x14ac:dyDescent="0.25">
      <c r="A38" s="5"/>
      <c r="B38" s="110" t="s">
        <v>46</v>
      </c>
      <c r="C38" s="111"/>
      <c r="D38" s="112"/>
      <c r="E38" s="112"/>
      <c r="F38" s="113"/>
      <c r="G38" s="113"/>
    </row>
    <row r="39" spans="1:11" ht="24" customHeight="1" x14ac:dyDescent="0.25">
      <c r="A39" s="49"/>
      <c r="B39" s="118" t="s">
        <v>47</v>
      </c>
      <c r="C39" s="118" t="s">
        <v>48</v>
      </c>
      <c r="D39" s="118" t="s">
        <v>49</v>
      </c>
      <c r="E39" s="118" t="s">
        <v>27</v>
      </c>
      <c r="F39" s="118" t="s">
        <v>28</v>
      </c>
      <c r="G39" s="118" t="s">
        <v>29</v>
      </c>
      <c r="K39" s="91"/>
    </row>
    <row r="40" spans="1:11" ht="12.75" customHeight="1" x14ac:dyDescent="0.25">
      <c r="A40" s="49"/>
      <c r="B40" s="140" t="s">
        <v>50</v>
      </c>
      <c r="C40" s="141" t="s">
        <v>51</v>
      </c>
      <c r="D40" s="141">
        <v>2</v>
      </c>
      <c r="E40" s="141" t="s">
        <v>52</v>
      </c>
      <c r="F40" s="142">
        <v>30780</v>
      </c>
      <c r="G40" s="143">
        <f>(D40*F40)*1.19</f>
        <v>73256.399999999994</v>
      </c>
      <c r="K40" s="91"/>
    </row>
    <row r="41" spans="1:11" ht="12.75" customHeight="1" x14ac:dyDescent="0.25">
      <c r="A41" s="49"/>
      <c r="B41" s="119" t="s">
        <v>53</v>
      </c>
      <c r="C41" s="120" t="s">
        <v>54</v>
      </c>
      <c r="D41" s="121">
        <v>80</v>
      </c>
      <c r="E41" s="120" t="s">
        <v>55</v>
      </c>
      <c r="F41" s="122">
        <v>32000</v>
      </c>
      <c r="G41" s="122">
        <f>(D41*F41)*1.19</f>
        <v>3046400</v>
      </c>
    </row>
    <row r="42" spans="1:11" ht="12.75" customHeight="1" x14ac:dyDescent="0.25">
      <c r="A42" s="49"/>
      <c r="B42" s="119" t="s">
        <v>56</v>
      </c>
      <c r="C42" s="123" t="s">
        <v>54</v>
      </c>
      <c r="D42" s="124">
        <v>80</v>
      </c>
      <c r="E42" s="120" t="s">
        <v>55</v>
      </c>
      <c r="F42" s="122">
        <v>35910</v>
      </c>
      <c r="G42" s="122">
        <f>(D42*F42)*1.19</f>
        <v>3418632</v>
      </c>
    </row>
    <row r="43" spans="1:11" ht="12.75" customHeight="1" x14ac:dyDescent="0.25">
      <c r="A43" s="49"/>
      <c r="B43" s="119" t="s">
        <v>57</v>
      </c>
      <c r="C43" s="120" t="s">
        <v>51</v>
      </c>
      <c r="D43" s="121">
        <v>50</v>
      </c>
      <c r="E43" s="120" t="s">
        <v>55</v>
      </c>
      <c r="F43" s="122">
        <v>6156</v>
      </c>
      <c r="G43" s="122">
        <f>(D43*F43)*1.19</f>
        <v>366282</v>
      </c>
    </row>
    <row r="44" spans="1:11" ht="13.5" customHeight="1" x14ac:dyDescent="0.25">
      <c r="A44" s="49"/>
      <c r="B44" s="126" t="s">
        <v>58</v>
      </c>
      <c r="C44" s="127"/>
      <c r="D44" s="127"/>
      <c r="E44" s="127"/>
      <c r="F44" s="128"/>
      <c r="G44" s="129">
        <f>SUM(G40:G43)</f>
        <v>6904570.4000000004</v>
      </c>
    </row>
    <row r="45" spans="1:11" ht="12" customHeight="1" x14ac:dyDescent="0.25">
      <c r="A45" s="2"/>
      <c r="B45" s="114"/>
      <c r="C45" s="115"/>
      <c r="D45" s="115"/>
      <c r="E45" s="116"/>
      <c r="F45" s="117"/>
      <c r="G45" s="117"/>
    </row>
    <row r="46" spans="1:11" ht="12" customHeight="1" x14ac:dyDescent="0.25">
      <c r="A46" s="5"/>
      <c r="B46" s="25" t="s">
        <v>59</v>
      </c>
      <c r="C46" s="26"/>
      <c r="D46" s="27"/>
      <c r="E46" s="27"/>
      <c r="F46" s="28"/>
      <c r="G46" s="28"/>
    </row>
    <row r="47" spans="1:11" ht="24" customHeight="1" x14ac:dyDescent="0.25">
      <c r="A47" s="5"/>
      <c r="B47" s="130" t="s">
        <v>60</v>
      </c>
      <c r="C47" s="131" t="s">
        <v>48</v>
      </c>
      <c r="D47" s="131" t="s">
        <v>49</v>
      </c>
      <c r="E47" s="130" t="s">
        <v>27</v>
      </c>
      <c r="F47" s="131" t="s">
        <v>28</v>
      </c>
      <c r="G47" s="130" t="s">
        <v>29</v>
      </c>
    </row>
    <row r="48" spans="1:11" ht="12.75" customHeight="1" x14ac:dyDescent="0.25">
      <c r="A48" s="49"/>
      <c r="B48" s="146" t="s">
        <v>61</v>
      </c>
      <c r="C48" s="120" t="s">
        <v>31</v>
      </c>
      <c r="D48" s="122">
        <v>12</v>
      </c>
      <c r="E48" s="139" t="s">
        <v>62</v>
      </c>
      <c r="F48" s="147">
        <v>20000</v>
      </c>
      <c r="G48" s="122">
        <f>(D48*F48)*1.19</f>
        <v>285600</v>
      </c>
    </row>
    <row r="49" spans="1:7" ht="12.75" customHeight="1" x14ac:dyDescent="0.25">
      <c r="A49" s="49"/>
      <c r="B49" s="146" t="s">
        <v>63</v>
      </c>
      <c r="C49" s="120" t="s">
        <v>64</v>
      </c>
      <c r="D49" s="122">
        <v>12</v>
      </c>
      <c r="E49" s="139" t="s">
        <v>18</v>
      </c>
      <c r="F49" s="147">
        <v>100000</v>
      </c>
      <c r="G49" s="122">
        <f>(D49*F49)*1.19</f>
        <v>1428000</v>
      </c>
    </row>
    <row r="50" spans="1:7" ht="13.5" customHeight="1" x14ac:dyDescent="0.25">
      <c r="A50" s="49"/>
      <c r="B50" s="126" t="s">
        <v>65</v>
      </c>
      <c r="C50" s="127"/>
      <c r="D50" s="127"/>
      <c r="E50" s="127"/>
      <c r="F50" s="128"/>
      <c r="G50" s="148">
        <f>SUM(G48:G49)</f>
        <v>1713600</v>
      </c>
    </row>
    <row r="51" spans="1:7" ht="12" customHeight="1" x14ac:dyDescent="0.25">
      <c r="A51" s="2"/>
      <c r="B51" s="144"/>
      <c r="C51" s="144"/>
      <c r="D51" s="144"/>
      <c r="E51" s="144"/>
      <c r="F51" s="145"/>
      <c r="G51" s="145"/>
    </row>
    <row r="52" spans="1:7" ht="12" customHeight="1" x14ac:dyDescent="0.25">
      <c r="A52" s="49"/>
      <c r="B52" s="52" t="s">
        <v>66</v>
      </c>
      <c r="C52" s="53"/>
      <c r="D52" s="53"/>
      <c r="E52" s="53"/>
      <c r="F52" s="53"/>
      <c r="G52" s="54">
        <f>SUM(G24+G29+G36+G44+G50)</f>
        <v>24230970.399999999</v>
      </c>
    </row>
    <row r="53" spans="1:7" ht="12" customHeight="1" x14ac:dyDescent="0.25">
      <c r="A53" s="49"/>
      <c r="B53" s="55" t="s">
        <v>67</v>
      </c>
      <c r="C53" s="38"/>
      <c r="D53" s="38"/>
      <c r="E53" s="38"/>
      <c r="F53" s="38"/>
      <c r="G53" s="56">
        <f>G52*0.05</f>
        <v>1211548.52</v>
      </c>
    </row>
    <row r="54" spans="1:7" ht="12" customHeight="1" x14ac:dyDescent="0.25">
      <c r="A54" s="49"/>
      <c r="B54" s="57" t="s">
        <v>68</v>
      </c>
      <c r="C54" s="37"/>
      <c r="D54" s="37"/>
      <c r="E54" s="37"/>
      <c r="F54" s="37"/>
      <c r="G54" s="58">
        <f>G53+G52</f>
        <v>25442518.919999998</v>
      </c>
    </row>
    <row r="55" spans="1:7" ht="12" customHeight="1" x14ac:dyDescent="0.25">
      <c r="A55" s="49"/>
      <c r="B55" s="55" t="s">
        <v>69</v>
      </c>
      <c r="C55" s="38"/>
      <c r="D55" s="38"/>
      <c r="E55" s="38"/>
      <c r="F55" s="38"/>
      <c r="G55" s="56">
        <f>G12</f>
        <v>42000000</v>
      </c>
    </row>
    <row r="56" spans="1:7" ht="12" customHeight="1" x14ac:dyDescent="0.25">
      <c r="A56" s="49"/>
      <c r="B56" s="59" t="s">
        <v>70</v>
      </c>
      <c r="C56" s="60"/>
      <c r="D56" s="60"/>
      <c r="E56" s="60"/>
      <c r="F56" s="60"/>
      <c r="G56" s="61">
        <f>G55-G54</f>
        <v>16557481.080000002</v>
      </c>
    </row>
    <row r="57" spans="1:7" ht="12" customHeight="1" x14ac:dyDescent="0.25">
      <c r="A57" s="49"/>
      <c r="B57" s="50" t="s">
        <v>71</v>
      </c>
      <c r="C57" s="51"/>
      <c r="D57" s="51"/>
      <c r="E57" s="51"/>
      <c r="F57" s="51"/>
      <c r="G57" s="46"/>
    </row>
    <row r="58" spans="1:7" ht="12.75" customHeight="1" thickBot="1" x14ac:dyDescent="0.3">
      <c r="A58" s="49"/>
      <c r="B58" s="62"/>
      <c r="C58" s="51"/>
      <c r="D58" s="51"/>
      <c r="E58" s="51"/>
      <c r="F58" s="51"/>
      <c r="G58" s="46"/>
    </row>
    <row r="59" spans="1:7" ht="12" customHeight="1" x14ac:dyDescent="0.25">
      <c r="A59" s="49"/>
      <c r="B59" s="74" t="s">
        <v>72</v>
      </c>
      <c r="C59" s="75"/>
      <c r="D59" s="75"/>
      <c r="E59" s="75"/>
      <c r="F59" s="76"/>
      <c r="G59" s="46"/>
    </row>
    <row r="60" spans="1:7" ht="12" customHeight="1" x14ac:dyDescent="0.25">
      <c r="A60" s="49"/>
      <c r="B60" s="77" t="s">
        <v>73</v>
      </c>
      <c r="C60" s="48"/>
      <c r="D60" s="48"/>
      <c r="E60" s="48"/>
      <c r="F60" s="78"/>
      <c r="G60" s="46"/>
    </row>
    <row r="61" spans="1:7" ht="12" customHeight="1" x14ac:dyDescent="0.25">
      <c r="A61" s="49"/>
      <c r="B61" s="77" t="s">
        <v>74</v>
      </c>
      <c r="C61" s="48"/>
      <c r="D61" s="48"/>
      <c r="E61" s="48"/>
      <c r="F61" s="78"/>
      <c r="G61" s="46"/>
    </row>
    <row r="62" spans="1:7" ht="12" customHeight="1" x14ac:dyDescent="0.25">
      <c r="A62" s="49"/>
      <c r="B62" s="77" t="s">
        <v>75</v>
      </c>
      <c r="C62" s="48"/>
      <c r="D62" s="48"/>
      <c r="E62" s="48"/>
      <c r="F62" s="78"/>
      <c r="G62" s="46"/>
    </row>
    <row r="63" spans="1:7" ht="12" customHeight="1" x14ac:dyDescent="0.25">
      <c r="A63" s="49"/>
      <c r="B63" s="77" t="s">
        <v>76</v>
      </c>
      <c r="C63" s="48"/>
      <c r="D63" s="48"/>
      <c r="E63" s="48"/>
      <c r="F63" s="78"/>
      <c r="G63" s="46"/>
    </row>
    <row r="64" spans="1:7" ht="12" customHeight="1" x14ac:dyDescent="0.25">
      <c r="A64" s="49"/>
      <c r="B64" s="77" t="s">
        <v>77</v>
      </c>
      <c r="C64" s="48"/>
      <c r="D64" s="48"/>
      <c r="E64" s="48"/>
      <c r="F64" s="78"/>
      <c r="G64" s="46"/>
    </row>
    <row r="65" spans="1:7" ht="12.75" customHeight="1" thickBot="1" x14ac:dyDescent="0.3">
      <c r="A65" s="49"/>
      <c r="B65" s="79" t="s">
        <v>78</v>
      </c>
      <c r="C65" s="80"/>
      <c r="D65" s="80"/>
      <c r="E65" s="80"/>
      <c r="F65" s="81"/>
      <c r="G65" s="46"/>
    </row>
    <row r="66" spans="1:7" ht="12.75" customHeight="1" x14ac:dyDescent="0.25">
      <c r="A66" s="49"/>
      <c r="B66" s="72"/>
      <c r="C66" s="48"/>
      <c r="D66" s="48"/>
      <c r="E66" s="48"/>
      <c r="F66" s="48"/>
      <c r="G66" s="46"/>
    </row>
    <row r="67" spans="1:7" ht="15" customHeight="1" thickBot="1" x14ac:dyDescent="0.3">
      <c r="A67" s="49"/>
      <c r="B67" s="149" t="s">
        <v>79</v>
      </c>
      <c r="C67" s="150"/>
      <c r="D67" s="71"/>
      <c r="E67" s="40"/>
      <c r="F67" s="40"/>
      <c r="G67" s="46"/>
    </row>
    <row r="68" spans="1:7" ht="12" customHeight="1" x14ac:dyDescent="0.25">
      <c r="A68" s="49"/>
      <c r="B68" s="64" t="s">
        <v>60</v>
      </c>
      <c r="C68" s="41" t="s">
        <v>80</v>
      </c>
      <c r="D68" s="65" t="s">
        <v>81</v>
      </c>
      <c r="E68" s="40"/>
      <c r="F68" s="40"/>
      <c r="G68" s="46"/>
    </row>
    <row r="69" spans="1:7" ht="12" customHeight="1" x14ac:dyDescent="0.25">
      <c r="A69" s="49"/>
      <c r="B69" s="66" t="s">
        <v>82</v>
      </c>
      <c r="C69" s="42">
        <f>G24</f>
        <v>14280000</v>
      </c>
      <c r="D69" s="67">
        <f>(C69/C75)</f>
        <v>0.56126518152157867</v>
      </c>
      <c r="E69" s="40"/>
      <c r="F69" s="40"/>
      <c r="G69" s="46"/>
    </row>
    <row r="70" spans="1:7" ht="12" customHeight="1" x14ac:dyDescent="0.25">
      <c r="A70" s="49"/>
      <c r="B70" s="66" t="s">
        <v>83</v>
      </c>
      <c r="C70" s="42">
        <f>G29</f>
        <v>0</v>
      </c>
      <c r="D70" s="67">
        <f>C70/C75</f>
        <v>0</v>
      </c>
      <c r="E70" s="40"/>
      <c r="F70" s="40"/>
      <c r="G70" s="46"/>
    </row>
    <row r="71" spans="1:7" ht="12" customHeight="1" x14ac:dyDescent="0.25">
      <c r="A71" s="49"/>
      <c r="B71" s="66" t="s">
        <v>84</v>
      </c>
      <c r="C71" s="42">
        <f>G36</f>
        <v>1332800</v>
      </c>
      <c r="D71" s="67">
        <f>(C71/C75)</f>
        <v>5.238475027534735E-2</v>
      </c>
      <c r="E71" s="40"/>
      <c r="F71" s="40"/>
      <c r="G71" s="46"/>
    </row>
    <row r="72" spans="1:7" ht="12" customHeight="1" x14ac:dyDescent="0.25">
      <c r="A72" s="49"/>
      <c r="B72" s="66" t="s">
        <v>47</v>
      </c>
      <c r="C72" s="42">
        <f>G44</f>
        <v>6904570.4000000004</v>
      </c>
      <c r="D72" s="67">
        <f>(C72/C75)</f>
        <v>0.27137919880143696</v>
      </c>
      <c r="E72" s="40"/>
      <c r="F72" s="40"/>
      <c r="G72" s="46"/>
    </row>
    <row r="73" spans="1:7" ht="12" customHeight="1" x14ac:dyDescent="0.25">
      <c r="A73" s="49"/>
      <c r="B73" s="66" t="s">
        <v>85</v>
      </c>
      <c r="C73" s="43">
        <f>G50</f>
        <v>1713600</v>
      </c>
      <c r="D73" s="67">
        <f>(C73/C75)</f>
        <v>6.7351821782589444E-2</v>
      </c>
      <c r="E73" s="45"/>
      <c r="F73" s="45"/>
      <c r="G73" s="46"/>
    </row>
    <row r="74" spans="1:7" ht="12" customHeight="1" x14ac:dyDescent="0.25">
      <c r="A74" s="49"/>
      <c r="B74" s="66" t="s">
        <v>86</v>
      </c>
      <c r="C74" s="43">
        <f>G53</f>
        <v>1211548.52</v>
      </c>
      <c r="D74" s="67">
        <f>(C74/C75)</f>
        <v>4.7619047619047623E-2</v>
      </c>
      <c r="E74" s="45"/>
      <c r="F74" s="45"/>
      <c r="G74" s="46"/>
    </row>
    <row r="75" spans="1:7" ht="12.75" customHeight="1" thickBot="1" x14ac:dyDescent="0.3">
      <c r="A75" s="49"/>
      <c r="B75" s="68" t="s">
        <v>87</v>
      </c>
      <c r="C75" s="69">
        <f>SUM(C69:C74)</f>
        <v>25442518.919999998</v>
      </c>
      <c r="D75" s="70">
        <f>SUM(D69:D74)</f>
        <v>1.0000000000000002</v>
      </c>
      <c r="E75" s="45"/>
      <c r="F75" s="45"/>
      <c r="G75" s="46"/>
    </row>
    <row r="76" spans="1:7" ht="12" customHeight="1" x14ac:dyDescent="0.25">
      <c r="A76" s="49"/>
      <c r="B76" s="62"/>
      <c r="C76" s="51"/>
      <c r="D76" s="51"/>
      <c r="E76" s="51"/>
      <c r="F76" s="51"/>
      <c r="G76" s="46"/>
    </row>
    <row r="77" spans="1:7" ht="12.75" customHeight="1" x14ac:dyDescent="0.25">
      <c r="A77" s="49"/>
      <c r="B77" s="63"/>
      <c r="C77" s="51"/>
      <c r="D77" s="51"/>
      <c r="E77" s="51"/>
      <c r="F77" s="51"/>
      <c r="G77" s="46"/>
    </row>
    <row r="78" spans="1:7" ht="12" customHeight="1" thickBot="1" x14ac:dyDescent="0.3">
      <c r="A78" s="39"/>
      <c r="B78" s="83"/>
      <c r="C78" s="84" t="s">
        <v>88</v>
      </c>
      <c r="D78" s="85"/>
      <c r="E78" s="86"/>
      <c r="F78" s="44"/>
      <c r="G78" s="46"/>
    </row>
    <row r="79" spans="1:7" ht="12" customHeight="1" x14ac:dyDescent="0.25">
      <c r="A79" s="49"/>
      <c r="B79" s="87" t="s">
        <v>89</v>
      </c>
      <c r="C79" s="88">
        <v>13500</v>
      </c>
      <c r="D79" s="103">
        <f>G9</f>
        <v>14000</v>
      </c>
      <c r="E79" s="89">
        <v>14500</v>
      </c>
      <c r="F79" s="82"/>
      <c r="G79" s="47"/>
    </row>
    <row r="80" spans="1:7" ht="12.75" customHeight="1" thickBot="1" x14ac:dyDescent="0.3">
      <c r="A80" s="49"/>
      <c r="B80" s="68" t="s">
        <v>90</v>
      </c>
      <c r="C80" s="69">
        <f>(G54/C79)</f>
        <v>1884.631031111111</v>
      </c>
      <c r="D80" s="69">
        <f>(G54/D79)</f>
        <v>1817.32278</v>
      </c>
      <c r="E80" s="90">
        <f>(G54/E79)</f>
        <v>1754.6564772413792</v>
      </c>
      <c r="F80" s="82"/>
      <c r="G80" s="47"/>
    </row>
    <row r="81" spans="1:7" ht="15.6" customHeight="1" x14ac:dyDescent="0.25">
      <c r="A81" s="49"/>
      <c r="B81" s="73" t="s">
        <v>91</v>
      </c>
      <c r="C81" s="48"/>
      <c r="D81" s="48"/>
      <c r="E81" s="48"/>
      <c r="F81" s="48"/>
      <c r="G81" s="48"/>
    </row>
  </sheetData>
  <mergeCells count="9">
    <mergeCell ref="B67:C67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Papayas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Full name</cp:lastModifiedBy>
  <cp:revision/>
  <dcterms:created xsi:type="dcterms:W3CDTF">2020-11-27T12:49:26Z</dcterms:created>
  <dcterms:modified xsi:type="dcterms:W3CDTF">2023-04-11T00:19:24Z</dcterms:modified>
  <cp:category/>
  <cp:contentStatus/>
</cp:coreProperties>
</file>