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PEPINO" sheetId="1" r:id="rId1"/>
  </sheets>
  <calcPr calcId="162913"/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C89" i="1" s="1"/>
  <c r="G61" i="1"/>
  <c r="C90" i="1" s="1"/>
  <c r="G28" i="1"/>
  <c r="C87" i="1" s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<sst xmlns="http://schemas.openxmlformats.org/spreadsheetml/2006/main" count="186" uniqueCount="123">
  <si>
    <t>RUBRO O CULTIVO</t>
  </si>
  <si>
    <t>PEPINO ENSALADA</t>
  </si>
  <si>
    <t>RENDIMIENTO (caja/ha)</t>
  </si>
  <si>
    <t>VARIEDAD</t>
  </si>
  <si>
    <t>MARKETER</t>
  </si>
  <si>
    <t>FECHA ESTIMADA  PRECIO VENTA</t>
  </si>
  <si>
    <t>ENE-MAR</t>
  </si>
  <si>
    <t>NIVEL TECNOLÓGICO</t>
  </si>
  <si>
    <t>MEDIO</t>
  </si>
  <si>
    <t>PRECIO ESPERADO ($/caj 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</si>
  <si>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</si>
  <si>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</si>
  <si>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</si>
  <si>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</si>
  <si>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</si>
  <si>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</si>
  <si>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</si>
  <si>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</si>
  <si>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Ene-Mar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</si>
  <si>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</si>
  <si>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</si>
  <si>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</si>
  <si>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</si>
  <si>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</si>
  <si>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</si>
  <si>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</si>
  <si>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</si>
  <si>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</si>
  <si>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</si>
  <si>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</si>
  <si>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RIEGOS </t>
  </si>
  <si>
    <t>JH</t>
  </si>
  <si>
    <t>OCT-FEB</t>
  </si>
  <si>
    <t>APLICACIÓN FERTILIZANTES</t>
  </si>
  <si>
    <t>LIMPIA MANUAL SOBRE LA HILERA</t>
  </si>
  <si>
    <t>OCT-DIC</t>
  </si>
  <si>
    <t>APLICACIÓN AGROQUÍMICOS</t>
  </si>
  <si>
    <t>OCT-ENE</t>
  </si>
  <si>
    <t>PLANTACIÓN</t>
  </si>
  <si>
    <t>OCTUBRE</t>
  </si>
  <si>
    <t>ENVOLTURA</t>
  </si>
  <si>
    <t>NOV-DIC</t>
  </si>
  <si>
    <t>COSECHA, SELECCIONAR, CARGAR Y/O GUARDAR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</si>
  <si>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</si>
  <si>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</si>
  <si>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</si>
  <si>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</si>
  <si>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</si>
  <si>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</si>
  <si>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ARADURA</t>
  </si>
  <si>
    <t>SEPT-OCT</t>
  </si>
  <si>
    <t>MELGADURA Y CUTIVO ENTRE HILERAS</t>
  </si>
  <si>
    <t>OCT-NOV</t>
  </si>
  <si>
    <t>ACEQUIADORA</t>
  </si>
  <si>
    <t xml:space="preserve">APLICACIONES DE PESTICIDAS </t>
  </si>
  <si>
    <t>CULTIVACIÓN ENTRE HILERAS</t>
  </si>
  <si>
    <t>NOV</t>
  </si>
  <si>
    <t>ACARREO DE INSUMOS</t>
  </si>
  <si>
    <t>ENE-FEB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</si>
  <si>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</si>
  <si>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</si>
  <si>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</si>
  <si>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</si>
  <si>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</si>
  <si>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</si>
  <si>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</si>
  <si>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AGO</t>
  </si>
  <si>
    <t>FERTILIZANTE</t>
  </si>
  <si>
    <t>SUPERFOSFATO TRIPLE</t>
  </si>
  <si>
    <t>kg</t>
  </si>
  <si>
    <t>OCT</t>
  </si>
  <si>
    <t>UREA</t>
  </si>
  <si>
    <t>NITRATO DE POTASIO</t>
  </si>
  <si>
    <t>FUNGICIDA</t>
  </si>
  <si>
    <t>l</t>
  </si>
  <si>
    <t>INSECTICIDA</t>
  </si>
  <si>
    <t>NOV-ENE</t>
  </si>
  <si>
    <t>Subtotal Insumos</t>
  </si>
  <si>
    <t>OTROS</t>
  </si>
  <si>
    <t>Item</t>
  </si>
  <si>
    <t>FOSFIMAX</t>
  </si>
  <si>
    <t>NOV-FEB</t>
  </si>
  <si>
    <t>KENDAL</t>
  </si>
  <si>
    <t>ANÁLISIS DE SUELOS</t>
  </si>
  <si>
    <t>JUN-JUL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</si>
  <si>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</si>
  <si>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</si>
  <si>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</si>
  <si>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</si>
  <si>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</si>
  <si>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</si>
  <si>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</si>
  <si>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</si>
  <si>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</si>
  <si>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</si>
  <si>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</si>
  <si>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</si>
  <si>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</si>
  <si>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</si>
  <si>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</si>
  <si>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</si>
  <si>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</si>
  <si>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</si>
  <si>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</si>
  <si>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</si>
  <si>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</si>
  <si>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</si>
  <si>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</si>
  <si>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</si>
  <si>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 (caja/há)</t>
  </si>
  <si>
    <t>Costo unitario ($/ caja) (*)</t>
  </si>
  <si>
    <t>(*): Este valor representa el valor mìnimo de venta del producto</t>
  </si>
  <si>
    <t>HA</t>
  </si>
  <si>
    <t>RASTRAJES (2)</t>
  </si>
  <si>
    <t>ACARREO DE COSECHA (30)</t>
  </si>
  <si>
    <t>PREVICUR ENERGY 840 SL O SIMILAR</t>
  </si>
  <si>
    <t>BRAVO 720 O SIMILAR</t>
  </si>
  <si>
    <t>TRIADIMEFON 25 WP O SIMILAR</t>
  </si>
  <si>
    <t>KARATE ZEON O SIMILAR</t>
  </si>
  <si>
    <t>CONFIDOR 350 SC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</si>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</sst>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19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36" zoomScaleNormal="136" workbookViewId="0">
      <selection activeCell="I14" sqref="I14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5" t="s">
        <v>1</v>
      </c>
      <c r="D9" s="18"/>
      <c r="E9" s="106" t="s">
        <v>2</v>
      </c>
      <c r="F9" s="107"/>
      <c r="G9" s="100">
        <v>1700</v>
      </c>
    </row>
    <row r="10" spans="1:7" ht="18" customHeight="1" x14ac:dyDescent="0.25">
      <c r="A10" s="15"/>
      <c r="B10" s="88" t="s">
        <v>3</v>
      </c>
      <c r="C10" s="99" t="s">
        <v>4</v>
      </c>
      <c r="D10" s="18"/>
      <c r="E10" s="108" t="s">
        <v>5</v>
      </c>
      <c r="F10" s="109"/>
      <c r="G10" s="98" t="s">
        <v>6</v>
      </c>
    </row>
    <row r="11" spans="1:7" ht="14.25" customHeight="1" x14ac:dyDescent="0.25">
      <c r="A11" s="15"/>
      <c r="B11" s="88" t="s">
        <v>7</v>
      </c>
      <c r="C11" s="98" t="s">
        <v>8</v>
      </c>
      <c r="D11" s="18"/>
      <c r="E11" s="108" t="s">
        <v>9</v>
      </c>
      <c r="F11" s="109"/>
      <c r="G11" s="102">
        <v>5500</v>
      </c>
    </row>
    <row r="12" spans="1:7" ht="11.25" customHeight="1" x14ac:dyDescent="0.25">
      <c r="A12" s="15"/>
      <c r="B12" s="88" t="s">
        <v>10</v>
      </c>
      <c r="C12" s="117" t="s">
        <v>11</v>
      </c>
      <c r="D12" s="18"/>
      <c r="E12" s="103" t="s">
        <v>12</v>
      </c>
      <c r="F12" s="76"/>
      <c r="G12" s="104">
        <f>G9*G11</f>
        <v>9350000</v>
      </c>
    </row>
    <row r="13" spans="1:7" ht="11.25" customHeight="1" x14ac:dyDescent="0.25">
      <c r="A13" s="15"/>
      <c r="B13" s="88" t="s">
        <v>13</v>
      </c>
      <c r="C13" s="117" t="s">
        <v>120</v>
      </c>
      <c r="D13" s="18"/>
      <c r="E13" s="108" t="s">
        <v>14</v>
      </c>
      <c r="F13" s="109"/>
      <c r="G13" s="98" t="s">
        <v>15</v>
      </c>
    </row>
    <row r="14" spans="1:7" ht="13.5" customHeight="1" x14ac:dyDescent="0.25">
      <c r="A14" s="15"/>
      <c r="B14" s="88" t="s">
        <v>16</v>
      </c>
      <c r="C14" s="117" t="s">
        <v>121</v>
      </c>
      <c r="D14" s="18"/>
      <c r="E14" s="108" t="s">
        <v>17</v>
      </c>
      <c r="F14" s="109"/>
      <c r="G14" s="98" t="s">
        <v>18</v>
      </c>
    </row>
    <row r="15" spans="1:7" ht="20.25" customHeight="1" x14ac:dyDescent="0.25">
      <c r="A15" s="15"/>
      <c r="B15" s="88" t="s">
        <v>19</v>
      </c>
      <c r="C15" s="118" t="s">
        <v>122</v>
      </c>
      <c r="D15" s="18"/>
      <c r="E15" s="110" t="s">
        <v>20</v>
      </c>
      <c r="F15" s="111"/>
      <c r="G15" s="99" t="s">
        <v>21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2" t="s">
        <v>22</v>
      </c>
      <c r="C17" s="113"/>
      <c r="D17" s="113"/>
      <c r="E17" s="113"/>
      <c r="F17" s="113"/>
      <c r="G17" s="113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23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24</v>
      </c>
      <c r="C20" s="78" t="s">
        <v>25</v>
      </c>
      <c r="D20" s="78" t="s">
        <v>26</v>
      </c>
      <c r="E20" s="78" t="s">
        <v>27</v>
      </c>
      <c r="F20" s="78" t="s">
        <v>28</v>
      </c>
      <c r="G20" s="78" t="s">
        <v>29</v>
      </c>
    </row>
    <row r="21" spans="1:255" ht="12.75" customHeight="1" x14ac:dyDescent="0.25">
      <c r="A21" s="15"/>
      <c r="B21" s="88" t="s">
        <v>30</v>
      </c>
      <c r="C21" s="89" t="s">
        <v>31</v>
      </c>
      <c r="D21" s="90">
        <v>8</v>
      </c>
      <c r="E21" s="89" t="s">
        <v>32</v>
      </c>
      <c r="F21" s="91">
        <v>35000</v>
      </c>
      <c r="G21" s="91">
        <f>D21*F21</f>
        <v>280000</v>
      </c>
    </row>
    <row r="22" spans="1:255" ht="12.75" customHeight="1" x14ac:dyDescent="0.25">
      <c r="A22" s="15"/>
      <c r="B22" s="88" t="s">
        <v>33</v>
      </c>
      <c r="C22" s="89" t="s">
        <v>31</v>
      </c>
      <c r="D22" s="90">
        <v>3</v>
      </c>
      <c r="E22" s="89" t="s">
        <v>32</v>
      </c>
      <c r="F22" s="91">
        <v>35000</v>
      </c>
      <c r="G22" s="91">
        <f t="shared" ref="G22:G27" si="0">D22*F22</f>
        <v>105000</v>
      </c>
    </row>
    <row r="23" spans="1:255" ht="12.75" customHeight="1" x14ac:dyDescent="0.25">
      <c r="A23" s="15"/>
      <c r="B23" s="88" t="s">
        <v>34</v>
      </c>
      <c r="C23" s="89" t="s">
        <v>31</v>
      </c>
      <c r="D23" s="93">
        <v>15</v>
      </c>
      <c r="E23" s="89" t="s">
        <v>35</v>
      </c>
      <c r="F23" s="91">
        <v>35000</v>
      </c>
      <c r="G23" s="91">
        <f t="shared" si="0"/>
        <v>525000</v>
      </c>
    </row>
    <row r="24" spans="1:255" ht="12.75" customHeight="1" x14ac:dyDescent="0.25">
      <c r="A24" s="15"/>
      <c r="B24" s="88" t="s">
        <v>36</v>
      </c>
      <c r="C24" s="89" t="s">
        <v>31</v>
      </c>
      <c r="D24" s="90">
        <v>3</v>
      </c>
      <c r="E24" s="89" t="s">
        <v>37</v>
      </c>
      <c r="F24" s="91">
        <v>35000</v>
      </c>
      <c r="G24" s="91">
        <f t="shared" si="0"/>
        <v>105000</v>
      </c>
    </row>
    <row r="25" spans="1:255" ht="12.75" customHeight="1" x14ac:dyDescent="0.25">
      <c r="A25" s="15"/>
      <c r="B25" s="88" t="s">
        <v>38</v>
      </c>
      <c r="C25" s="89" t="s">
        <v>31</v>
      </c>
      <c r="D25" s="90">
        <v>8</v>
      </c>
      <c r="E25" s="89" t="s">
        <v>39</v>
      </c>
      <c r="F25" s="91">
        <v>35000</v>
      </c>
      <c r="G25" s="91">
        <f t="shared" si="0"/>
        <v>280000</v>
      </c>
    </row>
    <row r="26" spans="1:255" ht="12.75" customHeight="1" x14ac:dyDescent="0.25">
      <c r="A26" s="15"/>
      <c r="B26" s="88" t="s">
        <v>40</v>
      </c>
      <c r="C26" s="89" t="s">
        <v>31</v>
      </c>
      <c r="D26" s="93">
        <v>8</v>
      </c>
      <c r="E26" s="89" t="s">
        <v>41</v>
      </c>
      <c r="F26" s="91">
        <v>35000</v>
      </c>
      <c r="G26" s="91">
        <f t="shared" si="0"/>
        <v>280000</v>
      </c>
    </row>
    <row r="27" spans="1:255" ht="24" customHeight="1" x14ac:dyDescent="0.25">
      <c r="A27" s="15"/>
      <c r="B27" s="88" t="s">
        <v>42</v>
      </c>
      <c r="C27" s="89" t="s">
        <v>31</v>
      </c>
      <c r="D27" s="90">
        <v>68</v>
      </c>
      <c r="E27" s="89" t="s">
        <v>6</v>
      </c>
      <c r="F27" s="91">
        <v>35000</v>
      </c>
      <c r="G27" s="91">
        <f t="shared" si="0"/>
        <v>2380000</v>
      </c>
    </row>
    <row r="28" spans="1:255" s="96" customFormat="1" ht="12.75" customHeight="1" x14ac:dyDescent="0.25">
      <c r="A28" s="94"/>
      <c r="B28" s="83" t="s">
        <v>43</v>
      </c>
      <c r="C28" s="86"/>
      <c r="D28" s="86"/>
      <c r="E28" s="86"/>
      <c r="F28" s="87"/>
      <c r="G28" s="84">
        <f>SUM(G21:G27)</f>
        <v>3955000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44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24</v>
      </c>
      <c r="C31" s="78" t="s">
        <v>25</v>
      </c>
      <c r="D31" s="78" t="s">
        <v>26</v>
      </c>
      <c r="E31" s="75" t="s">
        <v>45</v>
      </c>
      <c r="F31" s="78" t="s">
        <v>28</v>
      </c>
      <c r="G31" s="75" t="s">
        <v>29</v>
      </c>
    </row>
    <row r="32" spans="1:255" ht="12" customHeight="1" x14ac:dyDescent="0.25">
      <c r="A32" s="15"/>
      <c r="B32" s="76" t="s">
        <v>46</v>
      </c>
      <c r="C32" s="9" t="s">
        <v>45</v>
      </c>
      <c r="D32" s="9" t="s">
        <v>45</v>
      </c>
      <c r="E32" s="9" t="s">
        <v>45</v>
      </c>
      <c r="F32" s="92" t="s">
        <v>45</v>
      </c>
      <c r="G32" s="4"/>
    </row>
    <row r="33" spans="1:11" ht="12" customHeight="1" x14ac:dyDescent="0.25">
      <c r="A33" s="15"/>
      <c r="B33" s="77" t="s">
        <v>47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48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24</v>
      </c>
      <c r="C36" s="75" t="s">
        <v>25</v>
      </c>
      <c r="D36" s="75" t="s">
        <v>26</v>
      </c>
      <c r="E36" s="75" t="s">
        <v>27</v>
      </c>
      <c r="F36" s="78" t="s">
        <v>28</v>
      </c>
      <c r="G36" s="75" t="s">
        <v>29</v>
      </c>
    </row>
    <row r="37" spans="1:11" ht="12.75" customHeight="1" x14ac:dyDescent="0.25">
      <c r="A37" s="15"/>
      <c r="B37" s="88" t="s">
        <v>49</v>
      </c>
      <c r="C37" s="89" t="s">
        <v>112</v>
      </c>
      <c r="D37" s="90">
        <v>1</v>
      </c>
      <c r="E37" s="89" t="s">
        <v>50</v>
      </c>
      <c r="F37" s="91">
        <v>75000</v>
      </c>
      <c r="G37" s="91">
        <f>D37*F37</f>
        <v>75000</v>
      </c>
    </row>
    <row r="38" spans="1:11" ht="12.75" customHeight="1" x14ac:dyDescent="0.25">
      <c r="A38" s="15"/>
      <c r="B38" s="88" t="s">
        <v>113</v>
      </c>
      <c r="C38" s="89" t="s">
        <v>112</v>
      </c>
      <c r="D38" s="90">
        <v>2</v>
      </c>
      <c r="E38" s="89" t="s">
        <v>50</v>
      </c>
      <c r="F38" s="91">
        <v>55000</v>
      </c>
      <c r="G38" s="91">
        <f t="shared" ref="G38:G44" si="1">D38*F38</f>
        <v>110000</v>
      </c>
    </row>
    <row r="39" spans="1:11" ht="12.75" customHeight="1" x14ac:dyDescent="0.25">
      <c r="A39" s="15"/>
      <c r="B39" s="88" t="s">
        <v>51</v>
      </c>
      <c r="C39" s="89" t="s">
        <v>112</v>
      </c>
      <c r="D39" s="90">
        <v>1</v>
      </c>
      <c r="E39" s="89" t="s">
        <v>52</v>
      </c>
      <c r="F39" s="91">
        <v>25000</v>
      </c>
      <c r="G39" s="91">
        <f t="shared" si="1"/>
        <v>25000</v>
      </c>
    </row>
    <row r="40" spans="1:11" ht="12.75" customHeight="1" x14ac:dyDescent="0.25">
      <c r="A40" s="15"/>
      <c r="B40" s="88" t="s">
        <v>53</v>
      </c>
      <c r="C40" s="89" t="s">
        <v>112</v>
      </c>
      <c r="D40" s="90">
        <v>1</v>
      </c>
      <c r="E40" s="89" t="s">
        <v>52</v>
      </c>
      <c r="F40" s="91">
        <v>25000</v>
      </c>
      <c r="G40" s="91">
        <f t="shared" si="1"/>
        <v>25000</v>
      </c>
    </row>
    <row r="41" spans="1:11" ht="12.75" customHeight="1" x14ac:dyDescent="0.25">
      <c r="A41" s="15"/>
      <c r="B41" s="88" t="s">
        <v>54</v>
      </c>
      <c r="C41" s="89" t="s">
        <v>112</v>
      </c>
      <c r="D41" s="90">
        <v>1</v>
      </c>
      <c r="E41" s="89" t="s">
        <v>52</v>
      </c>
      <c r="F41" s="91">
        <v>25000</v>
      </c>
      <c r="G41" s="91">
        <f t="shared" si="1"/>
        <v>25000</v>
      </c>
    </row>
    <row r="42" spans="1:11" ht="12.75" customHeight="1" x14ac:dyDescent="0.25">
      <c r="A42" s="15"/>
      <c r="B42" s="88" t="s">
        <v>55</v>
      </c>
      <c r="C42" s="89" t="s">
        <v>112</v>
      </c>
      <c r="D42" s="90">
        <v>1</v>
      </c>
      <c r="E42" s="89" t="s">
        <v>56</v>
      </c>
      <c r="F42" s="91">
        <v>25000</v>
      </c>
      <c r="G42" s="91">
        <f t="shared" si="1"/>
        <v>25000</v>
      </c>
    </row>
    <row r="43" spans="1:11" ht="12.75" customHeight="1" x14ac:dyDescent="0.25">
      <c r="A43" s="15"/>
      <c r="B43" s="88" t="s">
        <v>57</v>
      </c>
      <c r="C43" s="89" t="s">
        <v>112</v>
      </c>
      <c r="D43" s="90">
        <v>1</v>
      </c>
      <c r="E43" s="89" t="s">
        <v>32</v>
      </c>
      <c r="F43" s="91">
        <v>25000</v>
      </c>
      <c r="G43" s="91">
        <f t="shared" si="1"/>
        <v>25000</v>
      </c>
    </row>
    <row r="44" spans="1:11" ht="12.75" customHeight="1" x14ac:dyDescent="0.25">
      <c r="A44" s="15"/>
      <c r="B44" s="88" t="s">
        <v>114</v>
      </c>
      <c r="C44" s="89" t="s">
        <v>112</v>
      </c>
      <c r="D44" s="90">
        <v>30</v>
      </c>
      <c r="E44" s="89" t="s">
        <v>58</v>
      </c>
      <c r="F44" s="91">
        <v>25000</v>
      </c>
      <c r="G44" s="91">
        <f t="shared" si="1"/>
        <v>750000</v>
      </c>
    </row>
    <row r="45" spans="1:11" ht="12.75" customHeight="1" x14ac:dyDescent="0.25">
      <c r="A45" s="15"/>
      <c r="B45" s="83" t="s">
        <v>59</v>
      </c>
      <c r="C45" s="79"/>
      <c r="D45" s="79"/>
      <c r="E45" s="79"/>
      <c r="F45" s="79"/>
      <c r="G45" s="84">
        <f>SUM(G37:G44)</f>
        <v>1060000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60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61</v>
      </c>
      <c r="C48" s="78" t="s">
        <v>62</v>
      </c>
      <c r="D48" s="78" t="s">
        <v>63</v>
      </c>
      <c r="E48" s="78" t="s">
        <v>27</v>
      </c>
      <c r="F48" s="78" t="s">
        <v>28</v>
      </c>
      <c r="G48" s="85" t="s">
        <v>29</v>
      </c>
      <c r="K48" s="12"/>
    </row>
    <row r="49" spans="1:11" ht="12.75" customHeight="1" x14ac:dyDescent="0.25">
      <c r="A49" s="15"/>
      <c r="B49" s="3" t="s">
        <v>64</v>
      </c>
      <c r="C49" s="2" t="s">
        <v>65</v>
      </c>
      <c r="D49" s="4">
        <v>15000</v>
      </c>
      <c r="E49" s="2" t="s">
        <v>66</v>
      </c>
      <c r="F49" s="2">
        <v>70</v>
      </c>
      <c r="G49" s="4">
        <f>D49*F49</f>
        <v>1050000</v>
      </c>
      <c r="K49" s="12"/>
    </row>
    <row r="50" spans="1:11" ht="12.75" customHeight="1" x14ac:dyDescent="0.25">
      <c r="A50" s="15"/>
      <c r="B50" s="5" t="s">
        <v>67</v>
      </c>
      <c r="C50" s="6"/>
      <c r="D50" s="7"/>
      <c r="E50" s="6"/>
      <c r="F50" s="4"/>
      <c r="G50" s="4" t="s">
        <v>45</v>
      </c>
    </row>
    <row r="51" spans="1:11" ht="12.75" customHeight="1" x14ac:dyDescent="0.25">
      <c r="A51" s="15"/>
      <c r="B51" s="8" t="s">
        <v>68</v>
      </c>
      <c r="C51" s="9" t="s">
        <v>69</v>
      </c>
      <c r="D51" s="9">
        <v>250</v>
      </c>
      <c r="E51" s="9" t="s">
        <v>70</v>
      </c>
      <c r="F51" s="4">
        <v>1400</v>
      </c>
      <c r="G51" s="4">
        <f t="shared" ref="G51:G60" si="2">D51*F51</f>
        <v>350000</v>
      </c>
    </row>
    <row r="52" spans="1:11" ht="12.75" customHeight="1" x14ac:dyDescent="0.25">
      <c r="A52" s="15"/>
      <c r="B52" s="8" t="s">
        <v>71</v>
      </c>
      <c r="C52" s="6" t="s">
        <v>69</v>
      </c>
      <c r="D52" s="7">
        <v>200</v>
      </c>
      <c r="E52" s="9" t="s">
        <v>70</v>
      </c>
      <c r="F52" s="4">
        <v>1000</v>
      </c>
      <c r="G52" s="4">
        <f t="shared" si="2"/>
        <v>200000</v>
      </c>
    </row>
    <row r="53" spans="1:11" ht="12.75" customHeight="1" x14ac:dyDescent="0.25">
      <c r="A53" s="15"/>
      <c r="B53" s="8" t="s">
        <v>72</v>
      </c>
      <c r="C53" s="9" t="s">
        <v>69</v>
      </c>
      <c r="D53" s="9">
        <v>200</v>
      </c>
      <c r="E53" s="9" t="s">
        <v>41</v>
      </c>
      <c r="F53" s="4">
        <v>1780</v>
      </c>
      <c r="G53" s="4">
        <f t="shared" si="2"/>
        <v>356000</v>
      </c>
    </row>
    <row r="54" spans="1:11" ht="12.75" customHeight="1" x14ac:dyDescent="0.25">
      <c r="A54" s="15"/>
      <c r="B54" s="5" t="s">
        <v>73</v>
      </c>
      <c r="C54" s="6"/>
      <c r="D54" s="7"/>
      <c r="E54" s="6"/>
      <c r="F54" s="4"/>
      <c r="G54" s="4" t="s">
        <v>45</v>
      </c>
    </row>
    <row r="55" spans="1:11" ht="12.75" customHeight="1" x14ac:dyDescent="0.25">
      <c r="A55" s="15"/>
      <c r="B55" s="8" t="s">
        <v>115</v>
      </c>
      <c r="C55" s="6" t="s">
        <v>74</v>
      </c>
      <c r="D55" s="7">
        <v>1</v>
      </c>
      <c r="E55" s="6" t="s">
        <v>70</v>
      </c>
      <c r="F55" s="4">
        <v>78000</v>
      </c>
      <c r="G55" s="4">
        <f t="shared" si="2"/>
        <v>78000</v>
      </c>
    </row>
    <row r="56" spans="1:11" ht="12.75" customHeight="1" x14ac:dyDescent="0.25">
      <c r="A56" s="15"/>
      <c r="B56" s="8" t="s">
        <v>116</v>
      </c>
      <c r="C56" s="6" t="s">
        <v>74</v>
      </c>
      <c r="D56" s="7">
        <v>4</v>
      </c>
      <c r="E56" s="6" t="s">
        <v>37</v>
      </c>
      <c r="F56" s="4">
        <v>19000</v>
      </c>
      <c r="G56" s="4">
        <f t="shared" si="2"/>
        <v>76000</v>
      </c>
    </row>
    <row r="57" spans="1:11" ht="12.75" customHeight="1" x14ac:dyDescent="0.25">
      <c r="A57" s="15"/>
      <c r="B57" s="8" t="s">
        <v>117</v>
      </c>
      <c r="C57" s="6" t="s">
        <v>69</v>
      </c>
      <c r="D57" s="7">
        <v>1</v>
      </c>
      <c r="E57" s="6" t="s">
        <v>41</v>
      </c>
      <c r="F57" s="4">
        <v>57000</v>
      </c>
      <c r="G57" s="4">
        <f t="shared" si="2"/>
        <v>57000</v>
      </c>
    </row>
    <row r="58" spans="1:11" ht="12.75" customHeight="1" x14ac:dyDescent="0.25">
      <c r="A58" s="15"/>
      <c r="B58" s="5" t="s">
        <v>75</v>
      </c>
      <c r="C58" s="6"/>
      <c r="D58" s="7"/>
      <c r="E58" s="6"/>
      <c r="F58" s="4"/>
      <c r="G58" s="4" t="s">
        <v>45</v>
      </c>
    </row>
    <row r="59" spans="1:11" ht="12.75" customHeight="1" x14ac:dyDescent="0.25">
      <c r="A59" s="15"/>
      <c r="B59" s="8" t="s">
        <v>118</v>
      </c>
      <c r="C59" s="6" t="s">
        <v>74</v>
      </c>
      <c r="D59" s="7">
        <v>1</v>
      </c>
      <c r="E59" s="6" t="s">
        <v>52</v>
      </c>
      <c r="F59" s="4">
        <v>47000</v>
      </c>
      <c r="G59" s="4">
        <f t="shared" si="2"/>
        <v>47000</v>
      </c>
    </row>
    <row r="60" spans="1:11" ht="12.75" customHeight="1" x14ac:dyDescent="0.25">
      <c r="A60" s="15"/>
      <c r="B60" s="8" t="s">
        <v>119</v>
      </c>
      <c r="C60" s="6" t="s">
        <v>74</v>
      </c>
      <c r="D60" s="7">
        <v>1</v>
      </c>
      <c r="E60" s="6" t="s">
        <v>76</v>
      </c>
      <c r="F60" s="4">
        <v>120000</v>
      </c>
      <c r="G60" s="4">
        <f t="shared" si="2"/>
        <v>120000</v>
      </c>
    </row>
    <row r="61" spans="1:11" ht="13.5" customHeight="1" x14ac:dyDescent="0.25">
      <c r="A61" s="15"/>
      <c r="B61" s="83" t="s">
        <v>77</v>
      </c>
      <c r="C61" s="86"/>
      <c r="D61" s="86"/>
      <c r="E61" s="86"/>
      <c r="F61" s="87"/>
      <c r="G61" s="84">
        <f>SUM(G49:G60)</f>
        <v>2334000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78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79</v>
      </c>
      <c r="C64" s="78" t="s">
        <v>62</v>
      </c>
      <c r="D64" s="78" t="s">
        <v>63</v>
      </c>
      <c r="E64" s="75" t="s">
        <v>27</v>
      </c>
      <c r="F64" s="78" t="s">
        <v>28</v>
      </c>
      <c r="G64" s="75" t="s">
        <v>29</v>
      </c>
      <c r="J64" s="14"/>
    </row>
    <row r="65" spans="1:255" ht="15" x14ac:dyDescent="0.25">
      <c r="A65" s="15"/>
      <c r="B65" s="76" t="s">
        <v>80</v>
      </c>
      <c r="C65" s="9" t="s">
        <v>74</v>
      </c>
      <c r="D65" s="9">
        <v>3</v>
      </c>
      <c r="E65" s="6" t="s">
        <v>81</v>
      </c>
      <c r="F65" s="4">
        <v>11000</v>
      </c>
      <c r="G65" s="4">
        <f>F65*D65</f>
        <v>33000</v>
      </c>
    </row>
    <row r="66" spans="1:255" ht="15" x14ac:dyDescent="0.25">
      <c r="A66" s="15"/>
      <c r="B66" s="76" t="s">
        <v>82</v>
      </c>
      <c r="C66" s="9" t="s">
        <v>74</v>
      </c>
      <c r="D66" s="9">
        <v>3</v>
      </c>
      <c r="E66" s="6" t="s">
        <v>81</v>
      </c>
      <c r="F66" s="4">
        <v>18000</v>
      </c>
      <c r="G66" s="4">
        <f t="shared" ref="G66:G67" si="3">F66*D66</f>
        <v>54000</v>
      </c>
    </row>
    <row r="67" spans="1:255" ht="15" x14ac:dyDescent="0.25">
      <c r="A67" s="15"/>
      <c r="B67" s="101" t="s">
        <v>83</v>
      </c>
      <c r="C67" s="9" t="s">
        <v>65</v>
      </c>
      <c r="D67" s="9">
        <v>1</v>
      </c>
      <c r="E67" s="6" t="s">
        <v>84</v>
      </c>
      <c r="F67" s="4">
        <v>33515</v>
      </c>
      <c r="G67" s="4">
        <f t="shared" si="3"/>
        <v>33515</v>
      </c>
      <c r="J67" s="14"/>
    </row>
    <row r="68" spans="1:255" ht="13.5" customHeight="1" x14ac:dyDescent="0.25">
      <c r="A68" s="15"/>
      <c r="B68" s="83" t="s">
        <v>85</v>
      </c>
      <c r="C68" s="79"/>
      <c r="D68" s="79"/>
      <c r="E68" s="80"/>
      <c r="F68" s="81"/>
      <c r="G68" s="84">
        <f>SUM(G65:G67)</f>
        <v>120515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86</v>
      </c>
      <c r="C70" s="65"/>
      <c r="D70" s="65"/>
      <c r="E70" s="65"/>
      <c r="F70" s="65"/>
      <c r="G70" s="66">
        <f>G28+G33+G45+G61+G68</f>
        <v>7469515</v>
      </c>
    </row>
    <row r="71" spans="1:255" ht="12" customHeight="1" x14ac:dyDescent="0.25">
      <c r="A71" s="15"/>
      <c r="B71" s="67" t="s">
        <v>87</v>
      </c>
      <c r="C71" s="23"/>
      <c r="D71" s="23"/>
      <c r="E71" s="23"/>
      <c r="F71" s="23"/>
      <c r="G71" s="68">
        <f>G70*0.05</f>
        <v>373475.75</v>
      </c>
    </row>
    <row r="72" spans="1:255" ht="12" customHeight="1" x14ac:dyDescent="0.25">
      <c r="A72" s="15"/>
      <c r="B72" s="69" t="s">
        <v>88</v>
      </c>
      <c r="C72" s="22"/>
      <c r="D72" s="22"/>
      <c r="E72" s="22"/>
      <c r="F72" s="22"/>
      <c r="G72" s="70">
        <f>G71+G70</f>
        <v>7842990.75</v>
      </c>
    </row>
    <row r="73" spans="1:255" ht="12" customHeight="1" x14ac:dyDescent="0.25">
      <c r="A73" s="15"/>
      <c r="B73" s="67" t="s">
        <v>89</v>
      </c>
      <c r="C73" s="23"/>
      <c r="D73" s="23"/>
      <c r="E73" s="23"/>
      <c r="F73" s="23"/>
      <c r="G73" s="68">
        <f>G12</f>
        <v>9350000</v>
      </c>
    </row>
    <row r="74" spans="1:255" ht="12" customHeight="1" x14ac:dyDescent="0.25">
      <c r="A74" s="15"/>
      <c r="B74" s="71" t="s">
        <v>90</v>
      </c>
      <c r="C74" s="72"/>
      <c r="D74" s="72"/>
      <c r="E74" s="72"/>
      <c r="F74" s="72"/>
      <c r="G74" s="73">
        <f>G73-G72</f>
        <v>1507009.25</v>
      </c>
    </row>
    <row r="75" spans="1:255" s="42" customFormat="1" ht="12" customHeight="1" x14ac:dyDescent="0.25">
      <c r="A75" s="39"/>
      <c r="B75" s="26" t="s">
        <v>91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92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93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94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95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96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97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98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5" t="s">
        <v>99</v>
      </c>
      <c r="C85" s="116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79</v>
      </c>
      <c r="C86" s="55" t="s">
        <v>100</v>
      </c>
      <c r="D86" s="56" t="s">
        <v>101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102</v>
      </c>
      <c r="C87" s="58">
        <f>G28</f>
        <v>3955000</v>
      </c>
      <c r="D87" s="59">
        <f>(C87/C93)</f>
        <v>0.50427191948428607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103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104</v>
      </c>
      <c r="C89" s="58">
        <f>G45</f>
        <v>1060000</v>
      </c>
      <c r="D89" s="59">
        <f>(C89/C93)</f>
        <v>0.13515252456468854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61</v>
      </c>
      <c r="C90" s="58">
        <f>G61</f>
        <v>2334000</v>
      </c>
      <c r="D90" s="59">
        <f>(C90/C93)</f>
        <v>0.29759055880564439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105</v>
      </c>
      <c r="C91" s="60">
        <f>G68</f>
        <v>120515</v>
      </c>
      <c r="D91" s="59">
        <f>(C91/C93)</f>
        <v>1.5365949526333434E-2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106</v>
      </c>
      <c r="C92" s="60">
        <f>G71</f>
        <v>373475.75</v>
      </c>
      <c r="D92" s="59">
        <f>(C92/C93)</f>
        <v>4.7619047619047616E-2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107</v>
      </c>
      <c r="C93" s="61">
        <f>SUM(C87:C92)</f>
        <v>7842990.75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4" t="s">
        <v>108</v>
      </c>
      <c r="C96" s="114"/>
      <c r="D96" s="114"/>
      <c r="E96" s="114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109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110</v>
      </c>
      <c r="C98" s="61">
        <f>(G72/C97)</f>
        <v>7842.9907499999999</v>
      </c>
      <c r="D98" s="61">
        <f>(G72/D97)</f>
        <v>4613.523970588235</v>
      </c>
      <c r="E98" s="61">
        <f>(G72/E97)</f>
        <v>3921.495375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111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2023-02-13T15:16:31Z</cp:lastPrinted>
  <dcterms:created xsi:type="dcterms:W3CDTF">2020-11-27T12:49:26Z</dcterms:created>
  <dcterms:modified xsi:type="dcterms:W3CDTF">2023-03-21T13:29:59Z</dcterms:modified>
  <cp:category/>
  <cp:contentStatus/>
</cp:coreProperties>
</file>