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maldonado\Desktop\FICHAS TECNICAS 2023\Costos Para Fichas\Fichas Tecnicas A Talagante 2023-2024\"/>
    </mc:Choice>
  </mc:AlternateContent>
  <bookViews>
    <workbookView xWindow="0" yWindow="0" windowWidth="25200" windowHeight="11385"/>
  </bookViews>
  <sheets>
    <sheet name="PEPINO ENSALAD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1" l="1"/>
  <c r="G67" i="1" s="1"/>
  <c r="D96" i="1" l="1"/>
  <c r="G50" i="1"/>
  <c r="G51" i="1"/>
  <c r="G52" i="1"/>
  <c r="G53" i="1"/>
  <c r="G55" i="1"/>
  <c r="G56" i="1"/>
  <c r="G57" i="1"/>
  <c r="G59" i="1"/>
  <c r="G60" i="1"/>
  <c r="G48" i="1"/>
  <c r="G37" i="1"/>
  <c r="G38" i="1"/>
  <c r="G39" i="1"/>
  <c r="G40" i="1"/>
  <c r="G41" i="1"/>
  <c r="G42" i="1"/>
  <c r="G43" i="1"/>
  <c r="G36" i="1"/>
  <c r="G22" i="1"/>
  <c r="G23" i="1"/>
  <c r="G24" i="1"/>
  <c r="G25" i="1"/>
  <c r="G26" i="1"/>
  <c r="G21" i="1"/>
  <c r="G12" i="1"/>
  <c r="G44" i="1" l="1"/>
  <c r="C88" i="1" s="1"/>
  <c r="G27" i="1"/>
  <c r="C86" i="1" s="1"/>
  <c r="G32" i="1" l="1"/>
  <c r="C90" i="1"/>
  <c r="G72" i="1"/>
  <c r="G61" i="1" l="1"/>
  <c r="C89" i="1" s="1"/>
  <c r="G69" i="1" l="1"/>
  <c r="G70" i="1" s="1"/>
  <c r="C91" i="1" s="1"/>
  <c r="G71" i="1" l="1"/>
  <c r="D97" i="1" s="1"/>
  <c r="E97" i="1" l="1"/>
  <c r="C97" i="1"/>
  <c r="G73" i="1"/>
  <c r="C92" i="1"/>
  <c r="D91" i="1" s="1"/>
  <c r="D89" i="1" l="1"/>
  <c r="D86" i="1"/>
  <c r="D90" i="1"/>
  <c r="D88" i="1"/>
  <c r="D92" i="1" l="1"/>
</calcChain>
</file>

<file path=xl/sharedStrings.xml><?xml version="1.0" encoding="utf-8"?>
<sst xmlns="http://schemas.openxmlformats.org/spreadsheetml/2006/main" count="185" uniqueCount="115">
  <si>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</si>
  <si>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</si>
  <si>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</si>
  <si>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</si>
  <si>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</si>
  <si>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</si>
  <si>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</si>
  <si>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</si>
  <si>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</si>
  <si>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</si>
  <si>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</si>
  <si>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</si>
  <si>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</si>
  <si>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</si>
  <si>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</si>
  <si>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</si>
  <si>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</si>
  <si>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</si>
  <si>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</si>
  <si>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</si>
  <si>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</si>
  <si>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</si>
  <si>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</si>
  <si>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</si>
  <si>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</si>
  <si>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</si>
  <si>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</si>
  <si>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</si>
  <si>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</si>
  <si>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</si>
  <si>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</si>
  <si>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</si>
  <si>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</si>
  <si>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</si>
  <si>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</si>
  <si>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</si>
  <si>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</si>
  <si>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</si>
  <si>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</si>
  <si>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</si>
  <si>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</si>
  <si>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</si>
  <si>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</si>
  <si>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</si>
  <si>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</si>
  <si>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</si>
  <si>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</si>
  <si>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</si>
  <si>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</si>
  <si>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</si>
  <si>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</si>
  <si>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</si>
  <si>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</si>
  <si>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</si>
  <si>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</si>
  <si>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</si>
  <si>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</si>
  <si>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METROPOLITANA</t>
  </si>
  <si>
    <t>MERCADO INTERNO</t>
  </si>
  <si>
    <t>Sep-Oct</t>
  </si>
  <si>
    <t>Nov-Dic</t>
  </si>
  <si>
    <t xml:space="preserve"> </t>
  </si>
  <si>
    <t>Rastraje</t>
  </si>
  <si>
    <t>SEMILLAS</t>
  </si>
  <si>
    <t>Urea</t>
  </si>
  <si>
    <t>Nitrato de potasio</t>
  </si>
  <si>
    <t>INSECTICIDA</t>
  </si>
  <si>
    <t>PEPINO DE ENSALADA</t>
  </si>
  <si>
    <t>MARKETER</t>
  </si>
  <si>
    <t>MEDIO</t>
  </si>
  <si>
    <t>Ene-Feb</t>
  </si>
  <si>
    <t>NO HAY</t>
  </si>
  <si>
    <t>RENDIMIENTO (Cajas/Há.)</t>
  </si>
  <si>
    <t>Oct</t>
  </si>
  <si>
    <t>Oct-Feb</t>
  </si>
  <si>
    <t>Oct-Ene</t>
  </si>
  <si>
    <t>Siembra</t>
  </si>
  <si>
    <t>Riego</t>
  </si>
  <si>
    <t>Aplicación Fertilizante</t>
  </si>
  <si>
    <t>Aplicación Agroquímico</t>
  </si>
  <si>
    <t xml:space="preserve">Envoltura </t>
  </si>
  <si>
    <t>Cosecha , Selección , Carga y Guarda</t>
  </si>
  <si>
    <t>Oct-Nov</t>
  </si>
  <si>
    <t>Nov</t>
  </si>
  <si>
    <t>Aradura</t>
  </si>
  <si>
    <t>Acequiadura</t>
  </si>
  <si>
    <t>Melgadura</t>
  </si>
  <si>
    <t>Aplicación de Pesticidas</t>
  </si>
  <si>
    <t>Acarreo de Insumos</t>
  </si>
  <si>
    <t>Acarreo Cosecha</t>
  </si>
  <si>
    <t>FERTILIZANTES</t>
  </si>
  <si>
    <t>Superfosfato triple</t>
  </si>
  <si>
    <t>Agos</t>
  </si>
  <si>
    <t>Fosfimax 40-20</t>
  </si>
  <si>
    <t>Nov-Feb</t>
  </si>
  <si>
    <t>FUNGICIDA</t>
  </si>
  <si>
    <t>Nov-Ene</t>
  </si>
  <si>
    <t>Lt</t>
  </si>
  <si>
    <t>ESCENARIOS COSTO UNITARIO  ($/cajas)</t>
  </si>
  <si>
    <t>Rendimiento (cajas/hà)</t>
  </si>
  <si>
    <t>Costo unitario ($/cajas) (*)</t>
  </si>
  <si>
    <t>Previcur Energy 840 SL</t>
  </si>
  <si>
    <t>Bravo 720</t>
  </si>
  <si>
    <t>Bayleton</t>
  </si>
  <si>
    <t>Karate zeon</t>
  </si>
  <si>
    <t>Confidor 350</t>
  </si>
  <si>
    <t>Analsis Completo de Fertilidad de Suelo</t>
  </si>
  <si>
    <t>Análsis</t>
  </si>
  <si>
    <t>Traslado a mercado mayorista</t>
  </si>
  <si>
    <t>PRECIO ESPERADO ($/Cajas 70 Pepinos)</t>
  </si>
  <si>
    <t>TODAS</t>
  </si>
  <si>
    <t>MARZO 2023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</si>
  <si>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</si>
  <si>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</si>
  <si>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TALAGANTE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</si>
</sst>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0"/>
      <name val="Arial"/>
      <family val="2"/>
    </font>
    <font>
      <sz val="8"/>
      <color theme="1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/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4" fillId="0" borderId="17"/>
  </cellStyleXfs>
  <cellXfs count="181">
    <xf numFmtId="0" fontId="0" fillId="0" borderId="0" xfId="0" applyFont="1" applyAlignment="1"/>
    <xf numFmtId="49" fontId="1" fillId="2" borderId="5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0" fontId="1" fillId="2" borderId="5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49" fontId="1" fillId="2" borderId="50" xfId="0" applyNumberFormat="1" applyFont="1" applyFill="1" applyBorder="1" applyAlignment="1">
      <alignment horizontal="right" vertical="center" wrapText="1"/>
    </xf>
    <xf numFmtId="49" fontId="1" fillId="2" borderId="50" xfId="0" applyNumberFormat="1" applyFont="1" applyFill="1" applyBorder="1" applyAlignment="1">
      <alignment horizontal="right"/>
    </xf>
    <xf numFmtId="49" fontId="1" fillId="2" borderId="50" xfId="0" applyNumberFormat="1" applyFont="1" applyFill="1" applyBorder="1" applyAlignment="1">
      <alignment horizontal="right" wrapText="1"/>
    </xf>
    <xf numFmtId="49" fontId="1" fillId="2" borderId="49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/>
    <xf numFmtId="3" fontId="1" fillId="2" borderId="57" xfId="0" applyNumberFormat="1" applyFont="1" applyFill="1" applyBorder="1" applyAlignment="1">
      <alignment horizontal="center" wrapText="1"/>
    </xf>
    <xf numFmtId="3" fontId="1" fillId="2" borderId="57" xfId="0" applyNumberFormat="1" applyFont="1" applyFill="1" applyBorder="1" applyAlignment="1">
      <alignment horizontal="center"/>
    </xf>
    <xf numFmtId="3" fontId="1" fillId="0" borderId="17" xfId="0" applyNumberFormat="1" applyFont="1" applyFill="1" applyBorder="1" applyAlignment="1"/>
    <xf numFmtId="49" fontId="1" fillId="0" borderId="17" xfId="0" applyNumberFormat="1" applyFont="1" applyFill="1" applyBorder="1" applyAlignment="1">
      <alignment horizontal="right" vertical="center" wrapText="1"/>
    </xf>
    <xf numFmtId="166" fontId="1" fillId="0" borderId="17" xfId="0" applyNumberFormat="1" applyFont="1" applyFill="1" applyBorder="1" applyAlignment="1"/>
    <xf numFmtId="3" fontId="1" fillId="0" borderId="17" xfId="0" applyNumberFormat="1" applyFont="1" applyFill="1" applyBorder="1" applyAlignment="1">
      <alignment horizontal="right" wrapText="1"/>
    </xf>
    <xf numFmtId="49" fontId="1" fillId="0" borderId="17" xfId="0" applyNumberFormat="1" applyFont="1" applyFill="1" applyBorder="1" applyAlignment="1">
      <alignment horizontal="right"/>
    </xf>
    <xf numFmtId="3" fontId="1" fillId="0" borderId="17" xfId="0" applyNumberFormat="1" applyFont="1" applyFill="1" applyBorder="1" applyAlignment="1">
      <alignment horizontal="center" wrapText="1"/>
    </xf>
    <xf numFmtId="3" fontId="2" fillId="0" borderId="17" xfId="0" applyNumberFormat="1" applyFont="1" applyFill="1" applyBorder="1" applyAlignment="1">
      <alignment horizontal="center" vertical="center"/>
    </xf>
    <xf numFmtId="3" fontId="1" fillId="0" borderId="17" xfId="0" applyNumberFormat="1" applyFont="1" applyFill="1" applyBorder="1" applyAlignment="1">
      <alignment horizontal="center"/>
    </xf>
    <xf numFmtId="0" fontId="2" fillId="3" borderId="57" xfId="0" applyFont="1" applyFill="1" applyBorder="1" applyAlignment="1">
      <alignment horizontal="center" vertical="center"/>
    </xf>
    <xf numFmtId="3" fontId="1" fillId="2" borderId="49" xfId="0" applyNumberFormat="1" applyFont="1" applyFill="1" applyBorder="1" applyAlignment="1">
      <alignment horizontal="center" wrapText="1"/>
    </xf>
    <xf numFmtId="3" fontId="2" fillId="3" borderId="49" xfId="0" applyNumberFormat="1" applyFont="1" applyFill="1" applyBorder="1" applyAlignment="1">
      <alignment horizontal="center" vertical="center"/>
    </xf>
    <xf numFmtId="0" fontId="2" fillId="3" borderId="60" xfId="0" applyFont="1" applyFill="1" applyBorder="1" applyAlignment="1">
      <alignment vertical="center"/>
    </xf>
    <xf numFmtId="3" fontId="1" fillId="2" borderId="49" xfId="0" applyNumberFormat="1" applyFont="1" applyFill="1" applyBorder="1" applyAlignment="1">
      <alignment horizontal="center"/>
    </xf>
    <xf numFmtId="0" fontId="1" fillId="2" borderId="57" xfId="0" applyFont="1" applyFill="1" applyBorder="1" applyAlignment="1"/>
    <xf numFmtId="3" fontId="1" fillId="2" borderId="61" xfId="0" applyNumberFormat="1" applyFont="1" applyFill="1" applyBorder="1" applyAlignment="1"/>
    <xf numFmtId="49" fontId="1" fillId="2" borderId="62" xfId="0" applyNumberFormat="1" applyFont="1" applyFill="1" applyBorder="1" applyAlignment="1">
      <alignment horizontal="right" vertical="center" wrapText="1"/>
    </xf>
    <xf numFmtId="166" fontId="1" fillId="2" borderId="62" xfId="0" applyNumberFormat="1" applyFont="1" applyFill="1" applyBorder="1" applyAlignment="1"/>
    <xf numFmtId="3" fontId="1" fillId="2" borderId="62" xfId="0" applyNumberFormat="1" applyFont="1" applyFill="1" applyBorder="1" applyAlignment="1">
      <alignment horizontal="right" wrapText="1"/>
    </xf>
    <xf numFmtId="49" fontId="1" fillId="2" borderId="62" xfId="0" applyNumberFormat="1" applyFont="1" applyFill="1" applyBorder="1" applyAlignment="1">
      <alignment horizontal="right"/>
    </xf>
    <xf numFmtId="49" fontId="1" fillId="2" borderId="63" xfId="0" applyNumberFormat="1" applyFont="1" applyFill="1" applyBorder="1" applyAlignment="1">
      <alignment horizontal="right" vertical="center" wrapText="1"/>
    </xf>
    <xf numFmtId="49" fontId="1" fillId="2" borderId="49" xfId="0" applyNumberFormat="1" applyFont="1" applyFill="1" applyBorder="1" applyAlignment="1">
      <alignment horizontal="left" wrapText="1"/>
    </xf>
    <xf numFmtId="49" fontId="1" fillId="2" borderId="49" xfId="0" applyNumberFormat="1" applyFont="1" applyFill="1" applyBorder="1" applyAlignment="1">
      <alignment horizontal="center"/>
    </xf>
    <xf numFmtId="49" fontId="1" fillId="2" borderId="49" xfId="0" applyNumberFormat="1" applyFont="1" applyFill="1" applyBorder="1" applyAlignment="1">
      <alignment horizontal="center" wrapText="1"/>
    </xf>
    <xf numFmtId="49" fontId="1" fillId="0" borderId="49" xfId="0" applyNumberFormat="1" applyFont="1" applyFill="1" applyBorder="1" applyAlignment="1">
      <alignment wrapText="1"/>
    </xf>
    <xf numFmtId="49" fontId="1" fillId="0" borderId="49" xfId="0" applyNumberFormat="1" applyFont="1" applyFill="1" applyBorder="1" applyAlignment="1">
      <alignment horizontal="center"/>
    </xf>
    <xf numFmtId="3" fontId="1" fillId="0" borderId="49" xfId="0" applyNumberFormat="1" applyFont="1" applyFill="1" applyBorder="1" applyAlignment="1">
      <alignment horizontal="center"/>
    </xf>
    <xf numFmtId="49" fontId="1" fillId="0" borderId="49" xfId="0" applyNumberFormat="1" applyFont="1" applyFill="1" applyBorder="1" applyAlignment="1">
      <alignment horizontal="center" wrapText="1"/>
    </xf>
    <xf numFmtId="49" fontId="5" fillId="2" borderId="5" xfId="0" applyNumberFormat="1" applyFont="1" applyFill="1" applyBorder="1" applyAlignment="1"/>
    <xf numFmtId="49" fontId="5" fillId="2" borderId="5" xfId="0" applyNumberFormat="1" applyFont="1" applyFill="1" applyBorder="1" applyAlignment="1">
      <alignment horizontal="center"/>
    </xf>
    <xf numFmtId="0" fontId="5" fillId="2" borderId="5" xfId="0" applyNumberFormat="1" applyFont="1" applyFill="1" applyBorder="1" applyAlignment="1">
      <alignment horizontal="center"/>
    </xf>
    <xf numFmtId="3" fontId="5" fillId="2" borderId="57" xfId="0" applyNumberFormat="1" applyFont="1" applyFill="1" applyBorder="1" applyAlignment="1">
      <alignment horizontal="center"/>
    </xf>
    <xf numFmtId="3" fontId="5" fillId="2" borderId="49" xfId="0" applyNumberFormat="1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0" borderId="17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19" xfId="0" applyFont="1" applyFill="1" applyBorder="1" applyAlignment="1"/>
    <xf numFmtId="0" fontId="1" fillId="2" borderId="51" xfId="0" applyFont="1" applyFill="1" applyBorder="1" applyAlignment="1"/>
    <xf numFmtId="0" fontId="1" fillId="2" borderId="3" xfId="0" applyFont="1" applyFill="1" applyBorder="1" applyAlignment="1"/>
    <xf numFmtId="49" fontId="7" fillId="3" borderId="49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/>
    <xf numFmtId="17" fontId="5" fillId="0" borderId="53" xfId="1" applyNumberFormat="1" applyFont="1" applyBorder="1" applyAlignment="1">
      <alignment horizontal="right" vertical="center"/>
    </xf>
    <xf numFmtId="0" fontId="1" fillId="2" borderId="52" xfId="0" applyFont="1" applyFill="1" applyBorder="1" applyAlignment="1">
      <alignment wrapText="1"/>
    </xf>
    <xf numFmtId="14" fontId="1" fillId="2" borderId="7" xfId="0" applyNumberFormat="1" applyFont="1" applyFill="1" applyBorder="1" applyAlignment="1"/>
    <xf numFmtId="0" fontId="1" fillId="2" borderId="7" xfId="0" applyFont="1" applyFill="1" applyBorder="1" applyAlignment="1"/>
    <xf numFmtId="0" fontId="1" fillId="2" borderId="52" xfId="0" applyFont="1" applyFill="1" applyBorder="1" applyAlignment="1">
      <alignment horizontal="justify" wrapText="1"/>
    </xf>
    <xf numFmtId="0" fontId="1" fillId="0" borderId="17" xfId="0" applyFont="1" applyFill="1" applyBorder="1" applyAlignment="1">
      <alignment horizontal="justify" wrapText="1"/>
    </xf>
    <xf numFmtId="0" fontId="1" fillId="2" borderId="8" xfId="0" applyFont="1" applyFill="1" applyBorder="1" applyAlignment="1"/>
    <xf numFmtId="0" fontId="8" fillId="0" borderId="17" xfId="0" applyFont="1" applyFill="1" applyBorder="1" applyAlignment="1">
      <alignment horizontal="center" vertical="center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4" xfId="0" applyFont="1" applyFill="1" applyBorder="1" applyAlignment="1"/>
    <xf numFmtId="49" fontId="7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51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49" fontId="7" fillId="3" borderId="5" xfId="0" applyNumberFormat="1" applyFont="1" applyFill="1" applyBorder="1" applyAlignment="1">
      <alignment horizontal="center" vertical="center" wrapText="1"/>
    </xf>
    <xf numFmtId="49" fontId="7" fillId="3" borderId="57" xfId="0" applyNumberFormat="1" applyFont="1" applyFill="1" applyBorder="1" applyAlignment="1">
      <alignment horizontal="center" vertical="center" wrapText="1"/>
    </xf>
    <xf numFmtId="49" fontId="7" fillId="3" borderId="49" xfId="0" applyNumberFormat="1" applyFont="1" applyFill="1" applyBorder="1" applyAlignment="1">
      <alignment horizontal="center" vertical="center" wrapText="1"/>
    </xf>
    <xf numFmtId="49" fontId="7" fillId="0" borderId="17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3" fontId="1" fillId="2" borderId="59" xfId="0" applyNumberFormat="1" applyFont="1" applyFill="1" applyBorder="1" applyAlignment="1"/>
    <xf numFmtId="49" fontId="7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7" fillId="3" borderId="13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 wrapText="1"/>
    </xf>
    <xf numFmtId="49" fontId="7" fillId="0" borderId="17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vertical="center"/>
    </xf>
    <xf numFmtId="3" fontId="1" fillId="2" borderId="13" xfId="0" applyNumberFormat="1" applyFont="1" applyFill="1" applyBorder="1" applyAlignment="1">
      <alignment horizontal="center" vertical="center"/>
    </xf>
    <xf numFmtId="3" fontId="1" fillId="0" borderId="17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7" fillId="3" borderId="11" xfId="0" applyNumberFormat="1" applyFont="1" applyFill="1" applyBorder="1" applyAlignment="1">
      <alignment horizontal="center" vertical="center"/>
    </xf>
    <xf numFmtId="49" fontId="7" fillId="3" borderId="58" xfId="0" applyNumberFormat="1" applyFont="1" applyFill="1" applyBorder="1" applyAlignment="1">
      <alignment horizontal="center" vertical="center" wrapText="1"/>
    </xf>
    <xf numFmtId="49" fontId="7" fillId="3" borderId="49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vertical="center" wrapText="1"/>
    </xf>
    <xf numFmtId="0" fontId="5" fillId="0" borderId="53" xfId="0" applyFont="1" applyBorder="1" applyAlignment="1">
      <alignment horizontal="center" vertical="center"/>
    </xf>
    <xf numFmtId="49" fontId="7" fillId="3" borderId="11" xfId="0" applyNumberFormat="1" applyFont="1" applyFill="1" applyBorder="1" applyAlignment="1">
      <alignment horizontal="center" vertical="center" wrapText="1"/>
    </xf>
    <xf numFmtId="0" fontId="2" fillId="3" borderId="6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/>
    </xf>
    <xf numFmtId="49" fontId="7" fillId="3" borderId="64" xfId="0" applyNumberFormat="1" applyFont="1" applyFill="1" applyBorder="1" applyAlignment="1">
      <alignment horizontal="center" vertical="center"/>
    </xf>
    <xf numFmtId="49" fontId="7" fillId="3" borderId="64" xfId="0" applyNumberFormat="1" applyFont="1" applyFill="1" applyBorder="1" applyAlignment="1">
      <alignment horizontal="center" vertical="center" wrapText="1"/>
    </xf>
    <xf numFmtId="49" fontId="2" fillId="3" borderId="65" xfId="0" applyNumberFormat="1" applyFont="1" applyFill="1" applyBorder="1" applyAlignment="1">
      <alignment vertical="center"/>
    </xf>
    <xf numFmtId="0" fontId="2" fillId="3" borderId="65" xfId="0" applyFont="1" applyFill="1" applyBorder="1" applyAlignment="1">
      <alignment horizontal="center" vertical="center"/>
    </xf>
    <xf numFmtId="0" fontId="2" fillId="3" borderId="65" xfId="0" applyFont="1" applyFill="1" applyBorder="1" applyAlignment="1">
      <alignment vertical="center"/>
    </xf>
    <xf numFmtId="3" fontId="2" fillId="3" borderId="65" xfId="0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/>
    <xf numFmtId="3" fontId="1" fillId="2" borderId="20" xfId="0" applyNumberFormat="1" applyFont="1" applyFill="1" applyBorder="1" applyAlignment="1"/>
    <xf numFmtId="49" fontId="7" fillId="5" borderId="21" xfId="0" applyNumberFormat="1" applyFont="1" applyFill="1" applyBorder="1" applyAlignment="1">
      <alignment vertical="center"/>
    </xf>
    <xf numFmtId="0" fontId="7" fillId="5" borderId="22" xfId="0" applyFont="1" applyFill="1" applyBorder="1" applyAlignment="1">
      <alignment vertical="center"/>
    </xf>
    <xf numFmtId="164" fontId="7" fillId="5" borderId="23" xfId="0" applyNumberFormat="1" applyFont="1" applyFill="1" applyBorder="1" applyAlignment="1">
      <alignment vertical="center"/>
    </xf>
    <xf numFmtId="164" fontId="7" fillId="0" borderId="17" xfId="0" applyNumberFormat="1" applyFont="1" applyFill="1" applyBorder="1" applyAlignment="1">
      <alignment vertical="center"/>
    </xf>
    <xf numFmtId="49" fontId="7" fillId="3" borderId="24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vertical="center"/>
    </xf>
    <xf numFmtId="164" fontId="7" fillId="3" borderId="25" xfId="0" applyNumberFormat="1" applyFont="1" applyFill="1" applyBorder="1" applyAlignment="1">
      <alignment vertical="center"/>
    </xf>
    <xf numFmtId="49" fontId="7" fillId="5" borderId="24" xfId="0" applyNumberFormat="1" applyFont="1" applyFill="1" applyBorder="1" applyAlignment="1">
      <alignment vertical="center"/>
    </xf>
    <xf numFmtId="0" fontId="7" fillId="5" borderId="13" xfId="0" applyFont="1" applyFill="1" applyBorder="1" applyAlignment="1">
      <alignment vertical="center"/>
    </xf>
    <xf numFmtId="164" fontId="7" fillId="5" borderId="25" xfId="0" applyNumberFormat="1" applyFont="1" applyFill="1" applyBorder="1" applyAlignment="1">
      <alignment vertical="center"/>
    </xf>
    <xf numFmtId="49" fontId="7" fillId="5" borderId="26" xfId="0" applyNumberFormat="1" applyFont="1" applyFill="1" applyBorder="1" applyAlignment="1">
      <alignment vertical="center"/>
    </xf>
    <xf numFmtId="0" fontId="7" fillId="5" borderId="27" xfId="0" applyFont="1" applyFill="1" applyBorder="1" applyAlignment="1">
      <alignment vertical="center"/>
    </xf>
    <xf numFmtId="164" fontId="7" fillId="6" borderId="28" xfId="0" applyNumberFormat="1" applyFont="1" applyFill="1" applyBorder="1" applyAlignment="1">
      <alignment vertical="center"/>
    </xf>
    <xf numFmtId="49" fontId="1" fillId="2" borderId="17" xfId="0" applyNumberFormat="1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164" fontId="7" fillId="2" borderId="17" xfId="0" applyNumberFormat="1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49" fontId="3" fillId="2" borderId="39" xfId="0" applyNumberFormat="1" applyFont="1" applyFill="1" applyBorder="1" applyAlignment="1">
      <alignment vertical="center"/>
    </xf>
    <xf numFmtId="0" fontId="1" fillId="2" borderId="40" xfId="0" applyFont="1" applyFill="1" applyBorder="1" applyAlignment="1"/>
    <xf numFmtId="0" fontId="1" fillId="2" borderId="41" xfId="0" applyFont="1" applyFill="1" applyBorder="1" applyAlignment="1"/>
    <xf numFmtId="49" fontId="1" fillId="2" borderId="42" xfId="0" applyNumberFormat="1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43" xfId="0" applyFont="1" applyFill="1" applyBorder="1" applyAlignment="1"/>
    <xf numFmtId="49" fontId="1" fillId="2" borderId="44" xfId="0" applyNumberFormat="1" applyFont="1" applyFill="1" applyBorder="1" applyAlignment="1">
      <alignment vertical="center"/>
    </xf>
    <xf numFmtId="0" fontId="1" fillId="2" borderId="45" xfId="0" applyFont="1" applyFill="1" applyBorder="1" applyAlignment="1"/>
    <xf numFmtId="0" fontId="1" fillId="2" borderId="46" xfId="0" applyFont="1" applyFill="1" applyBorder="1" applyAlignment="1"/>
    <xf numFmtId="0" fontId="1" fillId="9" borderId="38" xfId="0" applyFont="1" applyFill="1" applyBorder="1" applyAlignment="1"/>
    <xf numFmtId="0" fontId="1" fillId="7" borderId="17" xfId="0" applyFont="1" applyFill="1" applyBorder="1" applyAlignment="1"/>
    <xf numFmtId="49" fontId="3" fillId="8" borderId="29" xfId="0" applyNumberFormat="1" applyFont="1" applyFill="1" applyBorder="1" applyAlignment="1">
      <alignment vertical="center"/>
    </xf>
    <xf numFmtId="49" fontId="3" fillId="8" borderId="18" xfId="0" applyNumberFormat="1" applyFont="1" applyFill="1" applyBorder="1" applyAlignment="1">
      <alignment vertical="center"/>
    </xf>
    <xf numFmtId="49" fontId="1" fillId="8" borderId="30" xfId="0" applyNumberFormat="1" applyFont="1" applyFill="1" applyBorder="1" applyAlignment="1">
      <alignment horizontal="center"/>
    </xf>
    <xf numFmtId="49" fontId="3" fillId="2" borderId="31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9" fontId="1" fillId="2" borderId="32" xfId="0" applyNumberFormat="1" applyFont="1" applyFill="1" applyBorder="1" applyAlignment="1"/>
    <xf numFmtId="0" fontId="3" fillId="2" borderId="5" xfId="0" applyNumberFormat="1" applyFont="1" applyFill="1" applyBorder="1" applyAlignment="1">
      <alignment vertical="center"/>
    </xf>
    <xf numFmtId="165" fontId="3" fillId="2" borderId="5" xfId="0" applyNumberFormat="1" applyFont="1" applyFill="1" applyBorder="1" applyAlignment="1">
      <alignment vertical="center"/>
    </xf>
    <xf numFmtId="0" fontId="7" fillId="7" borderId="17" xfId="0" applyFont="1" applyFill="1" applyBorder="1" applyAlignment="1">
      <alignment vertical="center"/>
    </xf>
    <xf numFmtId="49" fontId="3" fillId="8" borderId="33" xfId="0" applyNumberFormat="1" applyFont="1" applyFill="1" applyBorder="1" applyAlignment="1">
      <alignment vertical="center"/>
    </xf>
    <xf numFmtId="165" fontId="3" fillId="8" borderId="34" xfId="0" applyNumberFormat="1" applyFont="1" applyFill="1" applyBorder="1" applyAlignment="1">
      <alignment vertical="center"/>
    </xf>
    <xf numFmtId="9" fontId="3" fillId="8" borderId="35" xfId="0" applyNumberFormat="1" applyFont="1" applyFill="1" applyBorder="1" applyAlignment="1">
      <alignment vertical="center"/>
    </xf>
    <xf numFmtId="49" fontId="3" fillId="8" borderId="47" xfId="0" applyNumberFormat="1" applyFont="1" applyFill="1" applyBorder="1" applyAlignment="1">
      <alignment vertical="center"/>
    </xf>
    <xf numFmtId="3" fontId="3" fillId="8" borderId="48" xfId="0" applyNumberFormat="1" applyFont="1" applyFill="1" applyBorder="1" applyAlignment="1">
      <alignment vertical="center"/>
    </xf>
    <xf numFmtId="0" fontId="3" fillId="7" borderId="17" xfId="0" applyFont="1" applyFill="1" applyBorder="1" applyAlignment="1">
      <alignment vertical="center"/>
    </xf>
    <xf numFmtId="164" fontId="3" fillId="2" borderId="17" xfId="0" applyNumberFormat="1" applyFont="1" applyFill="1" applyBorder="1" applyAlignment="1">
      <alignment vertical="center"/>
    </xf>
    <xf numFmtId="164" fontId="3" fillId="0" borderId="17" xfId="0" applyNumberFormat="1" applyFont="1" applyFill="1" applyBorder="1" applyAlignment="1">
      <alignment vertical="center"/>
    </xf>
    <xf numFmtId="165" fontId="3" fillId="8" borderId="35" xfId="0" applyNumberFormat="1" applyFont="1" applyFill="1" applyBorder="1" applyAlignment="1">
      <alignment vertical="center"/>
    </xf>
    <xf numFmtId="0" fontId="1" fillId="0" borderId="0" xfId="0" applyNumberFormat="1" applyFont="1" applyFill="1" applyAlignment="1"/>
    <xf numFmtId="49" fontId="2" fillId="3" borderId="5" xfId="0" applyNumberFormat="1" applyFont="1" applyFill="1" applyBorder="1" applyAlignment="1">
      <alignment wrapText="1"/>
    </xf>
    <xf numFmtId="0" fontId="2" fillId="4" borderId="57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7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7" xfId="0" applyFont="1" applyFill="1" applyBorder="1" applyAlignment="1">
      <alignment vertical="center" wrapText="1"/>
    </xf>
    <xf numFmtId="49" fontId="8" fillId="3" borderId="5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49" fontId="10" fillId="9" borderId="54" xfId="0" applyNumberFormat="1" applyFont="1" applyFill="1" applyBorder="1" applyAlignment="1">
      <alignment horizontal="center" vertical="center"/>
    </xf>
    <xf numFmtId="49" fontId="10" fillId="9" borderId="55" xfId="0" applyNumberFormat="1" applyFont="1" applyFill="1" applyBorder="1" applyAlignment="1">
      <alignment horizontal="center" vertical="center"/>
    </xf>
    <xf numFmtId="49" fontId="10" fillId="9" borderId="56" xfId="0" applyNumberFormat="1" applyFont="1" applyFill="1" applyBorder="1" applyAlignment="1">
      <alignment horizontal="center" vertical="center"/>
    </xf>
    <xf numFmtId="49" fontId="10" fillId="9" borderId="36" xfId="0" applyNumberFormat="1" applyFont="1" applyFill="1" applyBorder="1" applyAlignment="1">
      <alignment vertical="center"/>
    </xf>
    <xf numFmtId="0" fontId="3" fillId="9" borderId="37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142874</xdr:rowOff>
    </xdr:from>
    <xdr:to>
      <xdr:col>7</xdr:col>
      <xdr:colOff>9525</xdr:colOff>
      <xdr:row>7</xdr:row>
      <xdr:rowOff>19049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1" y="142874"/>
          <a:ext cx="6715124" cy="1209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B98"/>
  <sheetViews>
    <sheetView showGridLines="0" tabSelected="1" workbookViewId="0">
      <selection activeCell="G70" sqref="G70"/>
    </sheetView>
  </sheetViews>
  <sheetFormatPr baseColWidth="10" defaultColWidth="10.85546875" defaultRowHeight="11.25" customHeight="1" x14ac:dyDescent="0.25"/>
  <cols>
    <col min="1" max="1" width="4.42578125" style="58" customWidth="1"/>
    <col min="2" max="2" width="29.140625" style="58" customWidth="1"/>
    <col min="3" max="3" width="18.7109375" style="58" customWidth="1"/>
    <col min="4" max="4" width="10" style="58" customWidth="1"/>
    <col min="5" max="5" width="12.7109375" style="58" customWidth="1"/>
    <col min="6" max="6" width="14.140625" style="58" customWidth="1"/>
    <col min="7" max="7" width="16" style="58" customWidth="1"/>
    <col min="8" max="8" width="16" style="167" customWidth="1"/>
    <col min="9" max="236" width="10.85546875" style="58" customWidth="1"/>
    <col min="237" max="16384" width="10.85546875" style="59"/>
  </cols>
  <sheetData>
    <row r="1" spans="1:9" ht="15" customHeight="1" x14ac:dyDescent="0.25">
      <c r="A1" s="56"/>
      <c r="B1" s="56"/>
      <c r="C1" s="56"/>
      <c r="D1" s="56"/>
      <c r="E1" s="56"/>
      <c r="F1" s="56"/>
      <c r="G1" s="56"/>
      <c r="H1" s="57"/>
    </row>
    <row r="2" spans="1:9" ht="15" customHeight="1" x14ac:dyDescent="0.25">
      <c r="A2" s="56"/>
      <c r="B2" s="56"/>
      <c r="C2" s="56"/>
      <c r="D2" s="56"/>
      <c r="E2" s="56"/>
      <c r="F2" s="56"/>
      <c r="G2" s="56"/>
      <c r="H2" s="57"/>
    </row>
    <row r="3" spans="1:9" ht="15" customHeight="1" x14ac:dyDescent="0.25">
      <c r="A3" s="56"/>
      <c r="B3" s="56"/>
      <c r="C3" s="56"/>
      <c r="D3" s="56"/>
      <c r="E3" s="56"/>
      <c r="F3" s="56"/>
      <c r="G3" s="56"/>
      <c r="H3" s="57"/>
    </row>
    <row r="4" spans="1:9" ht="15" customHeight="1" x14ac:dyDescent="0.25">
      <c r="A4" s="56"/>
      <c r="B4" s="56"/>
      <c r="C4" s="56"/>
      <c r="D4" s="56"/>
      <c r="E4" s="56"/>
      <c r="F4" s="56"/>
      <c r="G4" s="60"/>
      <c r="H4" s="57"/>
    </row>
    <row r="5" spans="1:9" ht="15" customHeight="1" x14ac:dyDescent="0.25">
      <c r="A5" s="56"/>
      <c r="B5" s="56"/>
      <c r="C5" s="56"/>
      <c r="D5" s="56"/>
      <c r="E5" s="56"/>
      <c r="F5" s="56"/>
      <c r="G5" s="56"/>
      <c r="H5" s="57"/>
    </row>
    <row r="6" spans="1:9" ht="15" customHeight="1" x14ac:dyDescent="0.25">
      <c r="A6" s="56"/>
      <c r="B6" s="56"/>
      <c r="C6" s="56"/>
      <c r="D6" s="56"/>
      <c r="E6" s="56"/>
      <c r="F6" s="56"/>
      <c r="G6" s="56"/>
      <c r="H6" s="57"/>
    </row>
    <row r="7" spans="1:9" ht="15" customHeight="1" x14ac:dyDescent="0.25">
      <c r="A7" s="56"/>
      <c r="B7" s="56"/>
      <c r="C7" s="56"/>
      <c r="D7" s="56"/>
      <c r="E7" s="56"/>
      <c r="F7" s="56"/>
      <c r="G7" s="56"/>
      <c r="H7" s="57"/>
    </row>
    <row r="8" spans="1:9" ht="15" customHeight="1" x14ac:dyDescent="0.25">
      <c r="A8" s="56"/>
      <c r="B8" s="61"/>
      <c r="C8" s="62"/>
      <c r="D8" s="56"/>
      <c r="E8" s="62"/>
      <c r="F8" s="62"/>
      <c r="G8" s="61"/>
      <c r="H8" s="57"/>
    </row>
    <row r="9" spans="1:9" ht="12" customHeight="1" x14ac:dyDescent="0.25">
      <c r="A9" s="60"/>
      <c r="B9" s="63" t="s">
        <v>0</v>
      </c>
      <c r="C9" s="15" t="s">
        <v>67</v>
      </c>
      <c r="D9" s="64"/>
      <c r="E9" s="168" t="s">
        <v>72</v>
      </c>
      <c r="F9" s="169"/>
      <c r="G9" s="35">
        <v>1700</v>
      </c>
      <c r="H9" s="21"/>
    </row>
    <row r="10" spans="1:9" ht="12.75" x14ac:dyDescent="0.25">
      <c r="A10" s="60"/>
      <c r="B10" s="17" t="s">
        <v>1</v>
      </c>
      <c r="C10" s="14" t="s">
        <v>68</v>
      </c>
      <c r="D10" s="64"/>
      <c r="E10" s="172" t="s">
        <v>2</v>
      </c>
      <c r="F10" s="173"/>
      <c r="G10" s="36" t="s">
        <v>70</v>
      </c>
      <c r="H10" s="22"/>
    </row>
    <row r="11" spans="1:9" ht="18" customHeight="1" x14ac:dyDescent="0.25">
      <c r="A11" s="60"/>
      <c r="B11" s="17" t="s">
        <v>3</v>
      </c>
      <c r="C11" s="15" t="s">
        <v>69</v>
      </c>
      <c r="D11" s="64"/>
      <c r="E11" s="170" t="s">
        <v>109</v>
      </c>
      <c r="F11" s="171"/>
      <c r="G11" s="37">
        <v>6800</v>
      </c>
      <c r="H11" s="23"/>
      <c r="I11" s="58" t="s">
        <v>61</v>
      </c>
    </row>
    <row r="12" spans="1:9" ht="11.25" customHeight="1" x14ac:dyDescent="0.25">
      <c r="A12" s="60"/>
      <c r="B12" s="17" t="s">
        <v>4</v>
      </c>
      <c r="C12" s="16" t="s">
        <v>57</v>
      </c>
      <c r="D12" s="64"/>
      <c r="E12" s="18" t="s">
        <v>5</v>
      </c>
      <c r="F12" s="34"/>
      <c r="G12" s="38">
        <f>G9*G11</f>
        <v>11560000</v>
      </c>
      <c r="H12" s="24"/>
    </row>
    <row r="13" spans="1:9" ht="11.25" customHeight="1" x14ac:dyDescent="0.25">
      <c r="A13" s="60"/>
      <c r="B13" s="17" t="s">
        <v>6</v>
      </c>
      <c r="C13" s="15" t="s">
        <v>114</v>
      </c>
      <c r="D13" s="64"/>
      <c r="E13" s="170" t="s">
        <v>7</v>
      </c>
      <c r="F13" s="171"/>
      <c r="G13" s="39" t="s">
        <v>58</v>
      </c>
      <c r="H13" s="25"/>
    </row>
    <row r="14" spans="1:9" ht="13.5" customHeight="1" x14ac:dyDescent="0.25">
      <c r="A14" s="60"/>
      <c r="B14" s="17" t="s">
        <v>8</v>
      </c>
      <c r="C14" s="15" t="s">
        <v>110</v>
      </c>
      <c r="D14" s="64"/>
      <c r="E14" s="170" t="s">
        <v>9</v>
      </c>
      <c r="F14" s="171"/>
      <c r="G14" s="39" t="s">
        <v>70</v>
      </c>
      <c r="H14" s="25"/>
    </row>
    <row r="15" spans="1:9" ht="25.5" customHeight="1" x14ac:dyDescent="0.25">
      <c r="A15" s="60"/>
      <c r="B15" s="17" t="s">
        <v>10</v>
      </c>
      <c r="C15" s="65" t="s">
        <v>111</v>
      </c>
      <c r="D15" s="64"/>
      <c r="E15" s="172" t="s">
        <v>11</v>
      </c>
      <c r="F15" s="173"/>
      <c r="G15" s="40" t="s">
        <v>71</v>
      </c>
      <c r="H15" s="22"/>
    </row>
    <row r="16" spans="1:9" ht="12" customHeight="1" x14ac:dyDescent="0.25">
      <c r="A16" s="56"/>
      <c r="B16" s="66"/>
      <c r="C16" s="67"/>
      <c r="D16" s="62"/>
      <c r="E16" s="68"/>
      <c r="F16" s="68"/>
      <c r="G16" s="69"/>
      <c r="H16" s="70"/>
    </row>
    <row r="17" spans="1:8" ht="12" customHeight="1" x14ac:dyDescent="0.25">
      <c r="A17" s="71"/>
      <c r="B17" s="174" t="s">
        <v>12</v>
      </c>
      <c r="C17" s="175"/>
      <c r="D17" s="175"/>
      <c r="E17" s="175"/>
      <c r="F17" s="175"/>
      <c r="G17" s="175"/>
      <c r="H17" s="72"/>
    </row>
    <row r="18" spans="1:8" ht="12" customHeight="1" x14ac:dyDescent="0.25">
      <c r="A18" s="56"/>
      <c r="B18" s="73"/>
      <c r="C18" s="74"/>
      <c r="D18" s="74"/>
      <c r="E18" s="74"/>
      <c r="F18" s="75"/>
      <c r="G18" s="75"/>
      <c r="H18" s="57"/>
    </row>
    <row r="19" spans="1:8" ht="12" customHeight="1" x14ac:dyDescent="0.25">
      <c r="A19" s="76"/>
      <c r="B19" s="77" t="s">
        <v>13</v>
      </c>
      <c r="C19" s="78"/>
      <c r="D19" s="79"/>
      <c r="E19" s="79"/>
      <c r="F19" s="79"/>
      <c r="G19" s="80"/>
      <c r="H19" s="81"/>
    </row>
    <row r="20" spans="1:8" ht="25.5" customHeight="1" x14ac:dyDescent="0.25">
      <c r="A20" s="71"/>
      <c r="B20" s="82" t="s">
        <v>14</v>
      </c>
      <c r="C20" s="82" t="s">
        <v>15</v>
      </c>
      <c r="D20" s="82" t="s">
        <v>16</v>
      </c>
      <c r="E20" s="82" t="s">
        <v>17</v>
      </c>
      <c r="F20" s="83" t="s">
        <v>18</v>
      </c>
      <c r="G20" s="84" t="s">
        <v>19</v>
      </c>
      <c r="H20" s="85"/>
    </row>
    <row r="21" spans="1:8" ht="12.75" customHeight="1" x14ac:dyDescent="0.25">
      <c r="A21" s="71"/>
      <c r="B21" s="53" t="s">
        <v>76</v>
      </c>
      <c r="C21" s="1" t="s">
        <v>20</v>
      </c>
      <c r="D21" s="10">
        <v>8</v>
      </c>
      <c r="E21" s="1" t="s">
        <v>73</v>
      </c>
      <c r="F21" s="19">
        <v>30000</v>
      </c>
      <c r="G21" s="30">
        <f>D21*F21</f>
        <v>240000</v>
      </c>
      <c r="H21" s="26"/>
    </row>
    <row r="22" spans="1:8" ht="12.75" customHeight="1" x14ac:dyDescent="0.25">
      <c r="A22" s="71"/>
      <c r="B22" s="53" t="s">
        <v>77</v>
      </c>
      <c r="C22" s="1" t="s">
        <v>20</v>
      </c>
      <c r="D22" s="10">
        <v>4</v>
      </c>
      <c r="E22" s="1" t="s">
        <v>74</v>
      </c>
      <c r="F22" s="19">
        <v>30000</v>
      </c>
      <c r="G22" s="30">
        <f t="shared" ref="G22:G26" si="0">D22*F22</f>
        <v>120000</v>
      </c>
      <c r="H22" s="26"/>
    </row>
    <row r="23" spans="1:8" ht="12.75" customHeight="1" x14ac:dyDescent="0.25">
      <c r="A23" s="71"/>
      <c r="B23" s="53" t="s">
        <v>78</v>
      </c>
      <c r="C23" s="1" t="s">
        <v>20</v>
      </c>
      <c r="D23" s="10">
        <v>5</v>
      </c>
      <c r="E23" s="1" t="s">
        <v>74</v>
      </c>
      <c r="F23" s="19">
        <v>30000</v>
      </c>
      <c r="G23" s="30">
        <f t="shared" si="0"/>
        <v>150000</v>
      </c>
      <c r="H23" s="26"/>
    </row>
    <row r="24" spans="1:8" ht="12.75" customHeight="1" x14ac:dyDescent="0.25">
      <c r="A24" s="71"/>
      <c r="B24" s="53" t="s">
        <v>79</v>
      </c>
      <c r="C24" s="1" t="s">
        <v>20</v>
      </c>
      <c r="D24" s="10">
        <v>3</v>
      </c>
      <c r="E24" s="1" t="s">
        <v>75</v>
      </c>
      <c r="F24" s="19">
        <v>30000</v>
      </c>
      <c r="G24" s="30">
        <f t="shared" si="0"/>
        <v>90000</v>
      </c>
      <c r="H24" s="26"/>
    </row>
    <row r="25" spans="1:8" ht="12.75" customHeight="1" x14ac:dyDescent="0.25">
      <c r="A25" s="71"/>
      <c r="B25" s="53" t="s">
        <v>80</v>
      </c>
      <c r="C25" s="1" t="s">
        <v>20</v>
      </c>
      <c r="D25" s="10">
        <v>5</v>
      </c>
      <c r="E25" s="1" t="s">
        <v>60</v>
      </c>
      <c r="F25" s="19">
        <v>30000</v>
      </c>
      <c r="G25" s="30">
        <f t="shared" si="0"/>
        <v>150000</v>
      </c>
      <c r="H25" s="26"/>
    </row>
    <row r="26" spans="1:8" ht="12" customHeight="1" x14ac:dyDescent="0.25">
      <c r="A26" s="71"/>
      <c r="B26" s="53" t="s">
        <v>81</v>
      </c>
      <c r="C26" s="1" t="s">
        <v>20</v>
      </c>
      <c r="D26" s="10">
        <v>1700</v>
      </c>
      <c r="E26" s="1" t="s">
        <v>70</v>
      </c>
      <c r="F26" s="19">
        <v>1600</v>
      </c>
      <c r="G26" s="30">
        <f t="shared" si="0"/>
        <v>2720000</v>
      </c>
      <c r="H26" s="26"/>
    </row>
    <row r="27" spans="1:8" ht="12.75" customHeight="1" x14ac:dyDescent="0.25">
      <c r="A27" s="71"/>
      <c r="B27" s="2" t="s">
        <v>21</v>
      </c>
      <c r="C27" s="3"/>
      <c r="D27" s="3"/>
      <c r="E27" s="3"/>
      <c r="F27" s="29"/>
      <c r="G27" s="31">
        <f>G21+G22+G23+G24+G25+G26</f>
        <v>3470000</v>
      </c>
      <c r="H27" s="27"/>
    </row>
    <row r="28" spans="1:8" ht="12" customHeight="1" x14ac:dyDescent="0.25">
      <c r="A28" s="56"/>
      <c r="B28" s="73"/>
      <c r="C28" s="75"/>
      <c r="D28" s="75"/>
      <c r="E28" s="75"/>
      <c r="F28" s="86"/>
      <c r="G28" s="87"/>
      <c r="H28" s="21"/>
    </row>
    <row r="29" spans="1:8" ht="12" customHeight="1" x14ac:dyDescent="0.25">
      <c r="A29" s="76"/>
      <c r="B29" s="88" t="s">
        <v>22</v>
      </c>
      <c r="C29" s="89"/>
      <c r="D29" s="90"/>
      <c r="E29" s="90"/>
      <c r="F29" s="91"/>
      <c r="G29" s="91"/>
      <c r="H29" s="81"/>
    </row>
    <row r="30" spans="1:8" ht="24" customHeight="1" x14ac:dyDescent="0.25">
      <c r="A30" s="76"/>
      <c r="B30" s="92" t="s">
        <v>14</v>
      </c>
      <c r="C30" s="93" t="s">
        <v>15</v>
      </c>
      <c r="D30" s="93" t="s">
        <v>16</v>
      </c>
      <c r="E30" s="92" t="s">
        <v>17</v>
      </c>
      <c r="F30" s="93" t="s">
        <v>18</v>
      </c>
      <c r="G30" s="92" t="s">
        <v>19</v>
      </c>
      <c r="H30" s="94"/>
    </row>
    <row r="31" spans="1:8" ht="12" customHeight="1" x14ac:dyDescent="0.25">
      <c r="A31" s="76"/>
      <c r="B31" s="95" t="s">
        <v>61</v>
      </c>
      <c r="C31" s="96" t="s">
        <v>61</v>
      </c>
      <c r="D31" s="96" t="s">
        <v>61</v>
      </c>
      <c r="E31" s="96" t="s">
        <v>61</v>
      </c>
      <c r="F31" s="97" t="s">
        <v>61</v>
      </c>
      <c r="G31" s="98">
        <v>0</v>
      </c>
      <c r="H31" s="99"/>
    </row>
    <row r="32" spans="1:8" ht="12" customHeight="1" x14ac:dyDescent="0.25">
      <c r="A32" s="76"/>
      <c r="B32" s="4" t="s">
        <v>23</v>
      </c>
      <c r="C32" s="5"/>
      <c r="D32" s="5"/>
      <c r="E32" s="5"/>
      <c r="F32" s="100"/>
      <c r="G32" s="101">
        <f>SUM(G31)</f>
        <v>0</v>
      </c>
      <c r="H32" s="27"/>
    </row>
    <row r="33" spans="1:8" ht="12" customHeight="1" x14ac:dyDescent="0.25">
      <c r="A33" s="56"/>
      <c r="B33" s="102"/>
      <c r="C33" s="103"/>
      <c r="D33" s="103"/>
      <c r="E33" s="103"/>
      <c r="F33" s="104"/>
      <c r="G33" s="104"/>
      <c r="H33" s="21"/>
    </row>
    <row r="34" spans="1:8" ht="12" customHeight="1" x14ac:dyDescent="0.25">
      <c r="A34" s="76"/>
      <c r="B34" s="88" t="s">
        <v>24</v>
      </c>
      <c r="C34" s="89"/>
      <c r="D34" s="90"/>
      <c r="E34" s="90"/>
      <c r="F34" s="91"/>
      <c r="G34" s="80"/>
      <c r="H34" s="81"/>
    </row>
    <row r="35" spans="1:8" ht="32.25" customHeight="1" x14ac:dyDescent="0.25">
      <c r="A35" s="76"/>
      <c r="B35" s="105" t="s">
        <v>14</v>
      </c>
      <c r="C35" s="105" t="s">
        <v>15</v>
      </c>
      <c r="D35" s="105" t="s">
        <v>16</v>
      </c>
      <c r="E35" s="105" t="s">
        <v>17</v>
      </c>
      <c r="F35" s="106" t="s">
        <v>18</v>
      </c>
      <c r="G35" s="107" t="s">
        <v>19</v>
      </c>
      <c r="H35" s="94"/>
    </row>
    <row r="36" spans="1:8" ht="15.75" customHeight="1" x14ac:dyDescent="0.25">
      <c r="A36" s="108"/>
      <c r="B36" s="54" t="s">
        <v>84</v>
      </c>
      <c r="C36" s="109" t="s">
        <v>25</v>
      </c>
      <c r="D36" s="10">
        <v>0.5</v>
      </c>
      <c r="E36" s="1" t="s">
        <v>59</v>
      </c>
      <c r="F36" s="19">
        <v>593352</v>
      </c>
      <c r="G36" s="30">
        <f>D36*F36</f>
        <v>296676</v>
      </c>
      <c r="H36" s="26"/>
    </row>
    <row r="37" spans="1:8" ht="18" customHeight="1" x14ac:dyDescent="0.25">
      <c r="A37" s="108"/>
      <c r="B37" s="54" t="s">
        <v>62</v>
      </c>
      <c r="C37" s="109" t="s">
        <v>25</v>
      </c>
      <c r="D37" s="10">
        <v>0.4</v>
      </c>
      <c r="E37" s="1" t="s">
        <v>59</v>
      </c>
      <c r="F37" s="19">
        <v>296676</v>
      </c>
      <c r="G37" s="30">
        <f t="shared" ref="G37:G43" si="1">D37*F37</f>
        <v>118670.40000000001</v>
      </c>
      <c r="H37" s="26"/>
    </row>
    <row r="38" spans="1:8" ht="17.25" customHeight="1" x14ac:dyDescent="0.25">
      <c r="A38" s="108"/>
      <c r="B38" s="54" t="s">
        <v>85</v>
      </c>
      <c r="C38" s="109" t="s">
        <v>25</v>
      </c>
      <c r="D38" s="10">
        <v>0.4</v>
      </c>
      <c r="E38" s="1" t="s">
        <v>82</v>
      </c>
      <c r="F38" s="19">
        <v>178005.6</v>
      </c>
      <c r="G38" s="30">
        <f t="shared" si="1"/>
        <v>71202.240000000005</v>
      </c>
      <c r="H38" s="26"/>
    </row>
    <row r="39" spans="1:8" ht="15" customHeight="1" x14ac:dyDescent="0.25">
      <c r="A39" s="108"/>
      <c r="B39" s="54" t="s">
        <v>86</v>
      </c>
      <c r="C39" s="109" t="s">
        <v>25</v>
      </c>
      <c r="D39" s="10">
        <v>0.5</v>
      </c>
      <c r="E39" s="1" t="s">
        <v>82</v>
      </c>
      <c r="F39" s="19">
        <v>296676</v>
      </c>
      <c r="G39" s="30">
        <f t="shared" si="1"/>
        <v>148338</v>
      </c>
      <c r="H39" s="26"/>
    </row>
    <row r="40" spans="1:8" ht="15.75" customHeight="1" x14ac:dyDescent="0.25">
      <c r="A40" s="108"/>
      <c r="B40" s="54" t="s">
        <v>76</v>
      </c>
      <c r="C40" s="109" t="s">
        <v>25</v>
      </c>
      <c r="D40" s="10">
        <v>0.8</v>
      </c>
      <c r="E40" s="1" t="s">
        <v>83</v>
      </c>
      <c r="F40" s="19">
        <v>276897.59999999998</v>
      </c>
      <c r="G40" s="30">
        <f t="shared" si="1"/>
        <v>221518.07999999999</v>
      </c>
      <c r="H40" s="26"/>
    </row>
    <row r="41" spans="1:8" ht="12.75" customHeight="1" x14ac:dyDescent="0.25">
      <c r="A41" s="108"/>
      <c r="B41" s="54" t="s">
        <v>87</v>
      </c>
      <c r="C41" s="109" t="s">
        <v>25</v>
      </c>
      <c r="D41" s="10">
        <v>0.5</v>
      </c>
      <c r="E41" s="1" t="s">
        <v>82</v>
      </c>
      <c r="F41" s="19">
        <v>296676</v>
      </c>
      <c r="G41" s="30">
        <f t="shared" si="1"/>
        <v>148338</v>
      </c>
      <c r="H41" s="26"/>
    </row>
    <row r="42" spans="1:8" ht="15.75" customHeight="1" x14ac:dyDescent="0.25">
      <c r="A42" s="108"/>
      <c r="B42" s="54" t="s">
        <v>88</v>
      </c>
      <c r="C42" s="109" t="s">
        <v>25</v>
      </c>
      <c r="D42" s="10">
        <v>0.5</v>
      </c>
      <c r="E42" s="1" t="s">
        <v>74</v>
      </c>
      <c r="F42" s="19">
        <v>118670.40000000002</v>
      </c>
      <c r="G42" s="30">
        <f t="shared" si="1"/>
        <v>59335.200000000012</v>
      </c>
      <c r="H42" s="26"/>
    </row>
    <row r="43" spans="1:8" ht="14.25" customHeight="1" x14ac:dyDescent="0.25">
      <c r="A43" s="108"/>
      <c r="B43" s="54" t="s">
        <v>89</v>
      </c>
      <c r="C43" s="109" t="s">
        <v>25</v>
      </c>
      <c r="D43" s="10">
        <v>1700</v>
      </c>
      <c r="E43" s="1" t="s">
        <v>70</v>
      </c>
      <c r="F43" s="19">
        <v>395.56800000000004</v>
      </c>
      <c r="G43" s="30">
        <f t="shared" si="1"/>
        <v>672465.60000000009</v>
      </c>
      <c r="H43" s="26"/>
    </row>
    <row r="44" spans="1:8" ht="12.75" customHeight="1" x14ac:dyDescent="0.25">
      <c r="A44" s="76"/>
      <c r="B44" s="4" t="s">
        <v>26</v>
      </c>
      <c r="C44" s="5"/>
      <c r="D44" s="5"/>
      <c r="E44" s="5"/>
      <c r="F44" s="32"/>
      <c r="G44" s="31">
        <f>G36+G37+G38+G39+G40+G41+G42+G43</f>
        <v>1736543.52</v>
      </c>
      <c r="H44" s="27"/>
    </row>
    <row r="45" spans="1:8" ht="12" customHeight="1" x14ac:dyDescent="0.25">
      <c r="A45" s="56"/>
      <c r="B45" s="102"/>
      <c r="C45" s="103"/>
      <c r="D45" s="103"/>
      <c r="E45" s="103"/>
      <c r="F45" s="104"/>
      <c r="G45" s="87"/>
      <c r="H45" s="21"/>
    </row>
    <row r="46" spans="1:8" ht="12" customHeight="1" x14ac:dyDescent="0.25">
      <c r="A46" s="76"/>
      <c r="B46" s="88" t="s">
        <v>27</v>
      </c>
      <c r="C46" s="89"/>
      <c r="D46" s="90"/>
      <c r="E46" s="90"/>
      <c r="F46" s="91"/>
      <c r="G46" s="80"/>
      <c r="H46" s="81"/>
    </row>
    <row r="47" spans="1:8" ht="24" customHeight="1" x14ac:dyDescent="0.25">
      <c r="A47" s="76"/>
      <c r="B47" s="110" t="s">
        <v>28</v>
      </c>
      <c r="C47" s="110" t="s">
        <v>29</v>
      </c>
      <c r="D47" s="110" t="s">
        <v>30</v>
      </c>
      <c r="E47" s="110" t="s">
        <v>17</v>
      </c>
      <c r="F47" s="106" t="s">
        <v>18</v>
      </c>
      <c r="G47" s="84" t="s">
        <v>19</v>
      </c>
      <c r="H47" s="85"/>
    </row>
    <row r="48" spans="1:8" ht="12.75" customHeight="1" x14ac:dyDescent="0.25">
      <c r="A48" s="71"/>
      <c r="B48" s="6" t="s">
        <v>63</v>
      </c>
      <c r="C48" s="11" t="s">
        <v>31</v>
      </c>
      <c r="D48" s="13">
        <v>15000</v>
      </c>
      <c r="E48" s="7" t="s">
        <v>92</v>
      </c>
      <c r="F48" s="20">
        <v>63</v>
      </c>
      <c r="G48" s="33">
        <f>D48*F48</f>
        <v>945000</v>
      </c>
      <c r="H48" s="28"/>
    </row>
    <row r="49" spans="1:8" ht="12.75" customHeight="1" x14ac:dyDescent="0.25">
      <c r="A49" s="71"/>
      <c r="B49" s="8" t="s">
        <v>90</v>
      </c>
      <c r="C49" s="7"/>
      <c r="D49" s="12"/>
      <c r="E49" s="7"/>
      <c r="F49" s="20"/>
      <c r="G49" s="33" t="s">
        <v>61</v>
      </c>
      <c r="H49" s="28"/>
    </row>
    <row r="50" spans="1:8" ht="12.75" customHeight="1" x14ac:dyDescent="0.25">
      <c r="A50" s="71"/>
      <c r="B50" s="48" t="s">
        <v>65</v>
      </c>
      <c r="C50" s="49" t="s">
        <v>31</v>
      </c>
      <c r="D50" s="50">
        <v>180</v>
      </c>
      <c r="E50" s="49" t="s">
        <v>60</v>
      </c>
      <c r="F50" s="51">
        <v>2237</v>
      </c>
      <c r="G50" s="52">
        <f t="shared" ref="G50:G60" si="2">D50*F50</f>
        <v>402660</v>
      </c>
      <c r="H50" s="28"/>
    </row>
    <row r="51" spans="1:8" ht="12.75" customHeight="1" x14ac:dyDescent="0.25">
      <c r="A51" s="71"/>
      <c r="B51" s="48" t="s">
        <v>91</v>
      </c>
      <c r="C51" s="49" t="s">
        <v>31</v>
      </c>
      <c r="D51" s="50">
        <v>230</v>
      </c>
      <c r="E51" s="49" t="s">
        <v>92</v>
      </c>
      <c r="F51" s="51">
        <v>1675</v>
      </c>
      <c r="G51" s="52">
        <f t="shared" si="2"/>
        <v>385250</v>
      </c>
      <c r="H51" s="28"/>
    </row>
    <row r="52" spans="1:8" ht="12.75" customHeight="1" x14ac:dyDescent="0.25">
      <c r="A52" s="71"/>
      <c r="B52" s="48" t="s">
        <v>64</v>
      </c>
      <c r="C52" s="49" t="s">
        <v>31</v>
      </c>
      <c r="D52" s="50">
        <v>180</v>
      </c>
      <c r="E52" s="49" t="s">
        <v>92</v>
      </c>
      <c r="F52" s="51">
        <v>1639</v>
      </c>
      <c r="G52" s="52">
        <f t="shared" si="2"/>
        <v>295020</v>
      </c>
      <c r="H52" s="28"/>
    </row>
    <row r="53" spans="1:8" ht="12.75" customHeight="1" x14ac:dyDescent="0.25">
      <c r="A53" s="71"/>
      <c r="B53" s="48" t="s">
        <v>93</v>
      </c>
      <c r="C53" s="49" t="s">
        <v>97</v>
      </c>
      <c r="D53" s="50">
        <v>3</v>
      </c>
      <c r="E53" s="49" t="s">
        <v>94</v>
      </c>
      <c r="F53" s="51">
        <v>12209</v>
      </c>
      <c r="G53" s="52">
        <f t="shared" si="2"/>
        <v>36627</v>
      </c>
      <c r="H53" s="28"/>
    </row>
    <row r="54" spans="1:8" ht="12.75" customHeight="1" x14ac:dyDescent="0.25">
      <c r="A54" s="71"/>
      <c r="B54" s="8" t="s">
        <v>95</v>
      </c>
      <c r="C54" s="9"/>
      <c r="D54" s="9"/>
      <c r="E54" s="9"/>
      <c r="F54" s="20"/>
      <c r="G54" s="33" t="s">
        <v>61</v>
      </c>
      <c r="H54" s="28"/>
    </row>
    <row r="55" spans="1:8" ht="12.75" customHeight="1" x14ac:dyDescent="0.25">
      <c r="A55" s="71"/>
      <c r="B55" s="18" t="s">
        <v>101</v>
      </c>
      <c r="C55" s="9" t="s">
        <v>97</v>
      </c>
      <c r="D55" s="9">
        <v>1</v>
      </c>
      <c r="E55" s="9" t="s">
        <v>73</v>
      </c>
      <c r="F55" s="20">
        <v>102811</v>
      </c>
      <c r="G55" s="33">
        <f t="shared" si="2"/>
        <v>102811</v>
      </c>
      <c r="H55" s="28"/>
    </row>
    <row r="56" spans="1:8" ht="12.75" customHeight="1" x14ac:dyDescent="0.25">
      <c r="A56" s="71"/>
      <c r="B56" s="18" t="s">
        <v>102</v>
      </c>
      <c r="C56" s="9" t="s">
        <v>97</v>
      </c>
      <c r="D56" s="9">
        <v>4</v>
      </c>
      <c r="E56" s="9" t="s">
        <v>60</v>
      </c>
      <c r="F56" s="20">
        <v>23562.959616</v>
      </c>
      <c r="G56" s="33">
        <f t="shared" si="2"/>
        <v>94251.838464</v>
      </c>
      <c r="H56" s="28"/>
    </row>
    <row r="57" spans="1:8" ht="12.75" customHeight="1" x14ac:dyDescent="0.25">
      <c r="A57" s="71"/>
      <c r="B57" s="18" t="s">
        <v>103</v>
      </c>
      <c r="C57" s="7" t="s">
        <v>31</v>
      </c>
      <c r="D57" s="12">
        <v>1.5</v>
      </c>
      <c r="E57" s="7" t="s">
        <v>75</v>
      </c>
      <c r="F57" s="20">
        <v>79896.695199999987</v>
      </c>
      <c r="G57" s="33">
        <f t="shared" si="2"/>
        <v>119845.04279999998</v>
      </c>
      <c r="H57" s="28"/>
    </row>
    <row r="58" spans="1:8" ht="12.75" customHeight="1" x14ac:dyDescent="0.25">
      <c r="A58" s="71"/>
      <c r="B58" s="8" t="s">
        <v>66</v>
      </c>
      <c r="C58" s="7"/>
      <c r="D58" s="12"/>
      <c r="E58" s="7"/>
      <c r="F58" s="20"/>
      <c r="G58" s="33" t="s">
        <v>61</v>
      </c>
      <c r="H58" s="28"/>
    </row>
    <row r="59" spans="1:8" ht="12.75" customHeight="1" x14ac:dyDescent="0.25">
      <c r="A59" s="71"/>
      <c r="B59" s="18" t="s">
        <v>104</v>
      </c>
      <c r="C59" s="9" t="s">
        <v>97</v>
      </c>
      <c r="D59" s="9">
        <v>1</v>
      </c>
      <c r="E59" s="9" t="s">
        <v>82</v>
      </c>
      <c r="F59" s="20">
        <v>57284.22</v>
      </c>
      <c r="G59" s="33">
        <f t="shared" si="2"/>
        <v>57284.22</v>
      </c>
      <c r="H59" s="28"/>
    </row>
    <row r="60" spans="1:8" ht="12.75" customHeight="1" x14ac:dyDescent="0.25">
      <c r="A60" s="71"/>
      <c r="B60" s="18" t="s">
        <v>105</v>
      </c>
      <c r="C60" s="7" t="s">
        <v>97</v>
      </c>
      <c r="D60" s="12">
        <v>1</v>
      </c>
      <c r="E60" s="7" t="s">
        <v>96</v>
      </c>
      <c r="F60" s="20">
        <v>99870.868999999992</v>
      </c>
      <c r="G60" s="33">
        <f t="shared" si="2"/>
        <v>99870.868999999992</v>
      </c>
      <c r="H60" s="28"/>
    </row>
    <row r="61" spans="1:8" ht="13.5" customHeight="1" x14ac:dyDescent="0.25">
      <c r="A61" s="71" t="s">
        <v>61</v>
      </c>
      <c r="B61" s="4" t="s">
        <v>32</v>
      </c>
      <c r="C61" s="5"/>
      <c r="D61" s="5"/>
      <c r="E61" s="5"/>
      <c r="F61" s="111"/>
      <c r="G61" s="31">
        <f>SUM(G48:G60)</f>
        <v>2538619.9702639999</v>
      </c>
      <c r="H61" s="27"/>
    </row>
    <row r="62" spans="1:8" ht="12" customHeight="1" x14ac:dyDescent="0.25">
      <c r="A62" s="56"/>
      <c r="B62" s="102"/>
      <c r="C62" s="103"/>
      <c r="D62" s="103"/>
      <c r="E62" s="112"/>
      <c r="F62" s="104"/>
      <c r="G62" s="87"/>
      <c r="H62" s="21"/>
    </row>
    <row r="63" spans="1:8" ht="12" customHeight="1" x14ac:dyDescent="0.25">
      <c r="A63" s="76"/>
      <c r="B63" s="88" t="s">
        <v>33</v>
      </c>
      <c r="C63" s="89"/>
      <c r="D63" s="90"/>
      <c r="E63" s="90"/>
      <c r="F63" s="91"/>
      <c r="G63" s="91"/>
      <c r="H63" s="81"/>
    </row>
    <row r="64" spans="1:8" ht="24" customHeight="1" x14ac:dyDescent="0.25">
      <c r="A64" s="76"/>
      <c r="B64" s="113" t="s">
        <v>34</v>
      </c>
      <c r="C64" s="114" t="s">
        <v>29</v>
      </c>
      <c r="D64" s="114" t="s">
        <v>30</v>
      </c>
      <c r="E64" s="113" t="s">
        <v>17</v>
      </c>
      <c r="F64" s="114" t="s">
        <v>18</v>
      </c>
      <c r="G64" s="113" t="s">
        <v>19</v>
      </c>
      <c r="H64" s="94"/>
    </row>
    <row r="65" spans="1:8" ht="12.75" customHeight="1" x14ac:dyDescent="0.25">
      <c r="A65" s="60"/>
      <c r="B65" s="41" t="s">
        <v>106</v>
      </c>
      <c r="C65" s="42" t="s">
        <v>107</v>
      </c>
      <c r="D65" s="33">
        <v>1</v>
      </c>
      <c r="E65" s="43" t="s">
        <v>70</v>
      </c>
      <c r="F65" s="33">
        <v>39809</v>
      </c>
      <c r="G65" s="33">
        <f>D65*F65</f>
        <v>39809</v>
      </c>
      <c r="H65" s="28"/>
    </row>
    <row r="66" spans="1:8" ht="12.75" customHeight="1" x14ac:dyDescent="0.25">
      <c r="A66" s="60"/>
      <c r="B66" s="44" t="s">
        <v>108</v>
      </c>
      <c r="C66" s="45" t="s">
        <v>15</v>
      </c>
      <c r="D66" s="46">
        <v>1</v>
      </c>
      <c r="E66" s="47" t="s">
        <v>70</v>
      </c>
      <c r="F66" s="46">
        <v>190980</v>
      </c>
      <c r="G66" s="46">
        <v>150000</v>
      </c>
      <c r="H66" s="28"/>
    </row>
    <row r="67" spans="1:8" ht="13.5" customHeight="1" x14ac:dyDescent="0.25">
      <c r="A67" s="76"/>
      <c r="B67" s="115" t="s">
        <v>35</v>
      </c>
      <c r="C67" s="116"/>
      <c r="D67" s="116"/>
      <c r="E67" s="116"/>
      <c r="F67" s="117"/>
      <c r="G67" s="118">
        <f>G65+G66</f>
        <v>189809</v>
      </c>
      <c r="H67" s="27"/>
    </row>
    <row r="68" spans="1:8" ht="12" customHeight="1" x14ac:dyDescent="0.25">
      <c r="A68" s="56"/>
      <c r="B68" s="119"/>
      <c r="C68" s="119"/>
      <c r="D68" s="119"/>
      <c r="E68" s="119"/>
      <c r="F68" s="120"/>
      <c r="G68" s="120"/>
      <c r="H68" s="21"/>
    </row>
    <row r="69" spans="1:8" ht="12" customHeight="1" x14ac:dyDescent="0.25">
      <c r="A69" s="60"/>
      <c r="B69" s="121" t="s">
        <v>36</v>
      </c>
      <c r="C69" s="122"/>
      <c r="D69" s="122"/>
      <c r="E69" s="122"/>
      <c r="F69" s="122"/>
      <c r="G69" s="123">
        <f>G27+G32+G44+G61+G67</f>
        <v>7934972.4902639994</v>
      </c>
      <c r="H69" s="124"/>
    </row>
    <row r="70" spans="1:8" ht="12" customHeight="1" x14ac:dyDescent="0.25">
      <c r="A70" s="60"/>
      <c r="B70" s="125" t="s">
        <v>37</v>
      </c>
      <c r="C70" s="126"/>
      <c r="D70" s="126"/>
      <c r="E70" s="126"/>
      <c r="F70" s="126"/>
      <c r="G70" s="127">
        <f>G69*0.05</f>
        <v>396748.62451320002</v>
      </c>
      <c r="H70" s="124"/>
    </row>
    <row r="71" spans="1:8" ht="12" customHeight="1" x14ac:dyDescent="0.25">
      <c r="A71" s="60"/>
      <c r="B71" s="128" t="s">
        <v>38</v>
      </c>
      <c r="C71" s="129"/>
      <c r="D71" s="129"/>
      <c r="E71" s="129"/>
      <c r="F71" s="129"/>
      <c r="G71" s="130">
        <f>G70+G69</f>
        <v>8331721.1147771999</v>
      </c>
      <c r="H71" s="124"/>
    </row>
    <row r="72" spans="1:8" ht="12" customHeight="1" x14ac:dyDescent="0.25">
      <c r="A72" s="60"/>
      <c r="B72" s="125" t="s">
        <v>39</v>
      </c>
      <c r="C72" s="126"/>
      <c r="D72" s="126"/>
      <c r="E72" s="126"/>
      <c r="F72" s="126"/>
      <c r="G72" s="127">
        <f>G12</f>
        <v>11560000</v>
      </c>
      <c r="H72" s="124"/>
    </row>
    <row r="73" spans="1:8" ht="12" customHeight="1" x14ac:dyDescent="0.25">
      <c r="A73" s="60"/>
      <c r="B73" s="131" t="s">
        <v>40</v>
      </c>
      <c r="C73" s="132"/>
      <c r="D73" s="132"/>
      <c r="E73" s="132"/>
      <c r="F73" s="132"/>
      <c r="G73" s="133">
        <f>G72-G71</f>
        <v>3228278.8852228001</v>
      </c>
      <c r="H73" s="124"/>
    </row>
    <row r="74" spans="1:8" ht="12" customHeight="1" x14ac:dyDescent="0.25">
      <c r="A74" s="60"/>
      <c r="B74" s="134" t="s">
        <v>112</v>
      </c>
      <c r="C74" s="135"/>
      <c r="D74" s="135"/>
      <c r="E74" s="135"/>
      <c r="F74" s="135"/>
      <c r="G74" s="136"/>
      <c r="H74" s="124"/>
    </row>
    <row r="75" spans="1:8" ht="12.75" customHeight="1" thickBot="1" x14ac:dyDescent="0.3">
      <c r="A75" s="60"/>
      <c r="B75" s="137"/>
      <c r="C75" s="135"/>
      <c r="D75" s="135"/>
      <c r="E75" s="135"/>
      <c r="F75" s="135"/>
      <c r="G75" s="136"/>
      <c r="H75" s="124"/>
    </row>
    <row r="76" spans="1:8" ht="12" customHeight="1" x14ac:dyDescent="0.25">
      <c r="A76" s="60"/>
      <c r="B76" s="138" t="s">
        <v>113</v>
      </c>
      <c r="C76" s="139"/>
      <c r="D76" s="139"/>
      <c r="E76" s="139"/>
      <c r="F76" s="140"/>
      <c r="G76" s="136"/>
      <c r="H76" s="124"/>
    </row>
    <row r="77" spans="1:8" ht="12" customHeight="1" x14ac:dyDescent="0.25">
      <c r="A77" s="60"/>
      <c r="B77" s="141" t="s">
        <v>41</v>
      </c>
      <c r="C77" s="142"/>
      <c r="D77" s="142"/>
      <c r="E77" s="142"/>
      <c r="F77" s="143"/>
      <c r="G77" s="136"/>
      <c r="H77" s="124"/>
    </row>
    <row r="78" spans="1:8" ht="12" customHeight="1" x14ac:dyDescent="0.25">
      <c r="A78" s="60"/>
      <c r="B78" s="141" t="s">
        <v>42</v>
      </c>
      <c r="C78" s="142"/>
      <c r="D78" s="142"/>
      <c r="E78" s="142"/>
      <c r="F78" s="143"/>
      <c r="G78" s="136"/>
      <c r="H78" s="124"/>
    </row>
    <row r="79" spans="1:8" ht="12" customHeight="1" x14ac:dyDescent="0.25">
      <c r="A79" s="60"/>
      <c r="B79" s="141" t="s">
        <v>43</v>
      </c>
      <c r="C79" s="142"/>
      <c r="D79" s="142"/>
      <c r="E79" s="142"/>
      <c r="F79" s="143"/>
      <c r="G79" s="136"/>
      <c r="H79" s="124"/>
    </row>
    <row r="80" spans="1:8" ht="12" customHeight="1" x14ac:dyDescent="0.25">
      <c r="A80" s="60"/>
      <c r="B80" s="141" t="s">
        <v>44</v>
      </c>
      <c r="C80" s="142"/>
      <c r="D80" s="142"/>
      <c r="E80" s="142"/>
      <c r="F80" s="143"/>
      <c r="G80" s="136"/>
      <c r="H80" s="124"/>
    </row>
    <row r="81" spans="1:8" ht="12" customHeight="1" x14ac:dyDescent="0.25">
      <c r="A81" s="60"/>
      <c r="B81" s="141" t="s">
        <v>45</v>
      </c>
      <c r="C81" s="142"/>
      <c r="D81" s="142"/>
      <c r="E81" s="142"/>
      <c r="F81" s="143"/>
      <c r="G81" s="136"/>
      <c r="H81" s="124"/>
    </row>
    <row r="82" spans="1:8" ht="12.75" customHeight="1" thickBot="1" x14ac:dyDescent="0.3">
      <c r="A82" s="60"/>
      <c r="B82" s="144" t="s">
        <v>46</v>
      </c>
      <c r="C82" s="145"/>
      <c r="D82" s="145"/>
      <c r="E82" s="145"/>
      <c r="F82" s="146"/>
      <c r="G82" s="136"/>
      <c r="H82" s="124"/>
    </row>
    <row r="83" spans="1:8" ht="12.75" customHeight="1" x14ac:dyDescent="0.25">
      <c r="A83" s="60"/>
      <c r="B83" s="137"/>
      <c r="C83" s="142"/>
      <c r="D83" s="142"/>
      <c r="E83" s="142"/>
      <c r="F83" s="142"/>
      <c r="G83" s="136"/>
      <c r="H83" s="124"/>
    </row>
    <row r="84" spans="1:8" ht="15" customHeight="1" thickBot="1" x14ac:dyDescent="0.3">
      <c r="A84" s="60"/>
      <c r="B84" s="179" t="s">
        <v>47</v>
      </c>
      <c r="C84" s="180"/>
      <c r="D84" s="147"/>
      <c r="E84" s="148"/>
      <c r="F84" s="148"/>
      <c r="G84" s="136"/>
      <c r="H84" s="124"/>
    </row>
    <row r="85" spans="1:8" ht="12" customHeight="1" x14ac:dyDescent="0.25">
      <c r="A85" s="60"/>
      <c r="B85" s="149" t="s">
        <v>34</v>
      </c>
      <c r="C85" s="150" t="s">
        <v>48</v>
      </c>
      <c r="D85" s="151" t="s">
        <v>49</v>
      </c>
      <c r="E85" s="148"/>
      <c r="F85" s="148"/>
      <c r="G85" s="136"/>
      <c r="H85" s="124"/>
    </row>
    <row r="86" spans="1:8" ht="12" customHeight="1" x14ac:dyDescent="0.25">
      <c r="A86" s="60"/>
      <c r="B86" s="152" t="s">
        <v>50</v>
      </c>
      <c r="C86" s="153">
        <f>G27</f>
        <v>3470000</v>
      </c>
      <c r="D86" s="154">
        <f>(C86/C92)</f>
        <v>0.41648057492533963</v>
      </c>
      <c r="E86" s="148"/>
      <c r="F86" s="148"/>
      <c r="G86" s="136"/>
      <c r="H86" s="124"/>
    </row>
    <row r="87" spans="1:8" ht="12" customHeight="1" x14ac:dyDescent="0.25">
      <c r="A87" s="60"/>
      <c r="B87" s="152" t="s">
        <v>51</v>
      </c>
      <c r="C87" s="155">
        <v>0</v>
      </c>
      <c r="D87" s="154">
        <v>0</v>
      </c>
      <c r="E87" s="148"/>
      <c r="F87" s="148"/>
      <c r="G87" s="136"/>
      <c r="H87" s="124"/>
    </row>
    <row r="88" spans="1:8" ht="12" customHeight="1" x14ac:dyDescent="0.25">
      <c r="A88" s="60"/>
      <c r="B88" s="152" t="s">
        <v>52</v>
      </c>
      <c r="C88" s="153">
        <f>G44</f>
        <v>1736543.52</v>
      </c>
      <c r="D88" s="154">
        <f>(C88/C92)</f>
        <v>0.20842554570388272</v>
      </c>
      <c r="E88" s="148"/>
      <c r="F88" s="148"/>
      <c r="G88" s="136"/>
      <c r="H88" s="124"/>
    </row>
    <row r="89" spans="1:8" ht="12" customHeight="1" x14ac:dyDescent="0.25">
      <c r="A89" s="60"/>
      <c r="B89" s="152" t="s">
        <v>28</v>
      </c>
      <c r="C89" s="153">
        <f>G61</f>
        <v>2538619.9702639999</v>
      </c>
      <c r="D89" s="154">
        <f>(C89/C92)</f>
        <v>0.30469334430331391</v>
      </c>
      <c r="E89" s="148"/>
      <c r="F89" s="148"/>
      <c r="G89" s="136"/>
      <c r="H89" s="124"/>
    </row>
    <row r="90" spans="1:8" ht="12" customHeight="1" x14ac:dyDescent="0.25">
      <c r="A90" s="60"/>
      <c r="B90" s="152" t="s">
        <v>53</v>
      </c>
      <c r="C90" s="156">
        <f>G67</f>
        <v>189809</v>
      </c>
      <c r="D90" s="154">
        <f>(C90/C92)</f>
        <v>2.2781487448416078E-2</v>
      </c>
      <c r="E90" s="157"/>
      <c r="F90" s="157"/>
      <c r="G90" s="136"/>
      <c r="H90" s="124"/>
    </row>
    <row r="91" spans="1:8" ht="12" customHeight="1" x14ac:dyDescent="0.25">
      <c r="A91" s="60"/>
      <c r="B91" s="152" t="s">
        <v>54</v>
      </c>
      <c r="C91" s="156">
        <f>G70</f>
        <v>396748.62451320002</v>
      </c>
      <c r="D91" s="154">
        <f>(C91/C92)</f>
        <v>4.7619047619047623E-2</v>
      </c>
      <c r="E91" s="157"/>
      <c r="F91" s="157"/>
      <c r="G91" s="136"/>
      <c r="H91" s="124"/>
    </row>
    <row r="92" spans="1:8" ht="12.75" customHeight="1" thickBot="1" x14ac:dyDescent="0.3">
      <c r="A92" s="60"/>
      <c r="B92" s="158" t="s">
        <v>55</v>
      </c>
      <c r="C92" s="159">
        <f>SUM(C86:C91)</f>
        <v>8331721.1147771999</v>
      </c>
      <c r="D92" s="160">
        <f>SUM(D86:D91)</f>
        <v>1</v>
      </c>
      <c r="E92" s="157"/>
      <c r="F92" s="157"/>
      <c r="G92" s="136"/>
      <c r="H92" s="124"/>
    </row>
    <row r="93" spans="1:8" ht="12" customHeight="1" x14ac:dyDescent="0.25">
      <c r="A93" s="60"/>
      <c r="B93" s="137"/>
      <c r="C93" s="135"/>
      <c r="D93" s="135"/>
      <c r="E93" s="135"/>
      <c r="F93" s="135"/>
      <c r="G93" s="136"/>
      <c r="H93" s="124"/>
    </row>
    <row r="94" spans="1:8" ht="12.75" customHeight="1" thickBot="1" x14ac:dyDescent="0.3">
      <c r="A94" s="60"/>
      <c r="B94" s="55"/>
      <c r="C94" s="135"/>
      <c r="D94" s="135"/>
      <c r="E94" s="135"/>
      <c r="F94" s="135"/>
      <c r="G94" s="136"/>
      <c r="H94" s="124"/>
    </row>
    <row r="95" spans="1:8" ht="12" customHeight="1" thickBot="1" x14ac:dyDescent="0.3">
      <c r="A95" s="60"/>
      <c r="B95" s="176" t="s">
        <v>98</v>
      </c>
      <c r="C95" s="177"/>
      <c r="D95" s="177"/>
      <c r="E95" s="178"/>
      <c r="F95" s="157"/>
      <c r="G95" s="136"/>
      <c r="H95" s="124"/>
    </row>
    <row r="96" spans="1:8" ht="12" customHeight="1" x14ac:dyDescent="0.25">
      <c r="A96" s="60"/>
      <c r="B96" s="161" t="s">
        <v>99</v>
      </c>
      <c r="C96" s="162">
        <v>1500</v>
      </c>
      <c r="D96" s="162">
        <f>G9</f>
        <v>1700</v>
      </c>
      <c r="E96" s="162">
        <v>1900</v>
      </c>
      <c r="F96" s="163"/>
      <c r="G96" s="164"/>
      <c r="H96" s="165"/>
    </row>
    <row r="97" spans="1:8" ht="12.75" customHeight="1" thickBot="1" x14ac:dyDescent="0.3">
      <c r="A97" s="60"/>
      <c r="B97" s="158" t="s">
        <v>100</v>
      </c>
      <c r="C97" s="159">
        <f>(G71/C96)</f>
        <v>5554.4807431848003</v>
      </c>
      <c r="D97" s="159">
        <f>(G71/D96)</f>
        <v>4901.0124204571766</v>
      </c>
      <c r="E97" s="166">
        <f>(G71/E96)</f>
        <v>4385.1163761985263</v>
      </c>
      <c r="F97" s="163"/>
      <c r="G97" s="164"/>
      <c r="H97" s="165"/>
    </row>
    <row r="98" spans="1:8" ht="15.6" customHeight="1" x14ac:dyDescent="0.25">
      <c r="A98" s="60"/>
      <c r="B98" s="134" t="s">
        <v>56</v>
      </c>
      <c r="C98" s="142"/>
      <c r="D98" s="142"/>
      <c r="E98" s="142"/>
      <c r="F98" s="142"/>
      <c r="G98" s="142"/>
      <c r="H98" s="57"/>
    </row>
  </sheetData>
  <mergeCells count="9">
    <mergeCell ref="E9:F9"/>
    <mergeCell ref="E14:F14"/>
    <mergeCell ref="E15:F15"/>
    <mergeCell ref="B17:G17"/>
    <mergeCell ref="B95:E95"/>
    <mergeCell ref="B84:C84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PEPINO ENSALADA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Maldonado Schweitzer Ruben</cp:lastModifiedBy>
  <dcterms:created xsi:type="dcterms:W3CDTF">2020-11-27T12:49:26Z</dcterms:created>
  <dcterms:modified xsi:type="dcterms:W3CDTF">2023-03-27T17:27:18Z</dcterms:modified>
</cp:coreProperties>
</file>