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PERA" sheetId="1" r:id="rId1"/>
  </sheets>
  <definedNames>
    <definedName name="_xlnm.Print_Area" localSheetId="0">PERA!$B$2:$G$105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69" i="1"/>
  <c r="G34" i="1"/>
  <c r="G59" i="1" l="1"/>
  <c r="G12" i="1"/>
  <c r="G60" i="1" l="1"/>
  <c r="G66" i="1"/>
  <c r="G65" i="1"/>
  <c r="G52" i="1"/>
  <c r="G57" i="1"/>
  <c r="G58" i="1"/>
  <c r="G62" i="1"/>
  <c r="G64" i="1"/>
  <c r="G67" i="1"/>
  <c r="G68" i="1"/>
  <c r="G21" i="1"/>
  <c r="G22" i="1"/>
  <c r="G23" i="1"/>
  <c r="G24" i="1"/>
  <c r="G25" i="1"/>
  <c r="G26" i="1"/>
  <c r="G39" i="1"/>
  <c r="G73" i="1"/>
  <c r="G74" i="1" s="1"/>
  <c r="G55" i="1"/>
  <c r="G54" i="1"/>
  <c r="G53" i="1"/>
  <c r="G51" i="1"/>
  <c r="G40" i="1"/>
  <c r="G41" i="1"/>
  <c r="D103" i="1"/>
  <c r="G42" i="1"/>
  <c r="G43" i="1"/>
  <c r="G44" i="1"/>
  <c r="G45" i="1"/>
  <c r="G38" i="1"/>
  <c r="G27" i="1"/>
  <c r="G28" i="1"/>
  <c r="C96" i="1" l="1"/>
  <c r="G46" i="1"/>
  <c r="C95" i="1" s="1"/>
  <c r="G29" i="1"/>
  <c r="C97" i="1"/>
  <c r="C93" i="1" l="1"/>
  <c r="C94" i="1"/>
  <c r="G79" i="1"/>
  <c r="G77" i="1" l="1"/>
  <c r="C98" i="1" s="1"/>
  <c r="G78" i="1" l="1"/>
  <c r="D104" i="1" s="1"/>
  <c r="C99" i="1"/>
  <c r="D93" i="1" s="1"/>
  <c r="C104" i="1" l="1"/>
  <c r="E104" i="1"/>
  <c r="G80" i="1"/>
  <c r="D98" i="1"/>
  <c r="D96" i="1"/>
  <c r="D97" i="1"/>
  <c r="D95" i="1"/>
  <c r="D99" i="1" l="1"/>
</calcChain>
</file>

<file path=xl/sharedStrings.xml><?xml version="1.0" encoding="utf-8"?>
<sst xmlns="http://schemas.openxmlformats.org/spreadsheetml/2006/main" count="198" uniqueCount="128">
  <si>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</si>
  <si>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</si>
  <si>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</si>
  <si>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</si>
  <si>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</si>
  <si>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</si>
  <si>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</si>
  <si>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</si>
  <si>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</si>
  <si>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</si>
  <si>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</si>
  <si>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</si>
  <si>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</si>
  <si>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</si>
  <si>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</si>
  <si>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</si>
  <si>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</si>
  <si>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</si>
  <si>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</si>
  <si>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</si>
  <si>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</si>
  <si>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</si>
  <si>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</si>
  <si>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</si>
  <si>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</si>
  <si>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</si>
  <si>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</si>
  <si>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</si>
  <si>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</si>
  <si>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</si>
  <si>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</si>
  <si>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</si>
  <si>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</si>
  <si>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</si>
  <si>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</si>
  <si>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</si>
  <si>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</si>
  <si>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</si>
  <si>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</si>
  <si>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</si>
  <si>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</si>
  <si>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</si>
  <si>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</si>
  <si>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</si>
  <si>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</si>
  <si>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</si>
  <si>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</si>
  <si>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</si>
  <si>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</si>
  <si>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</si>
  <si>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</si>
  <si>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</si>
  <si>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</si>
  <si>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</si>
  <si>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</si>
  <si>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</si>
  <si>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</si>
  <si>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</si>
  <si>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</si>
  <si>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</si>
  <si>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</si>
  <si>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</si>
  <si>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</si>
  <si>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Todas</t>
  </si>
  <si>
    <t>Lib. B. O'Higgins</t>
  </si>
  <si>
    <t>Rancagua</t>
  </si>
  <si>
    <t>PRECIO ESPERADO ($/kg)</t>
  </si>
  <si>
    <t>FECHA ESTIMADA DEL  PRECIO VENTA</t>
  </si>
  <si>
    <t>Poda</t>
  </si>
  <si>
    <t>Raleo</t>
  </si>
  <si>
    <t>Control de malezas</t>
  </si>
  <si>
    <t>Enero - Marzo</t>
  </si>
  <si>
    <t>Septiembre</t>
  </si>
  <si>
    <t>Enero - Diciembre</t>
  </si>
  <si>
    <t>Octubre - Mayo</t>
  </si>
  <si>
    <t>Noviembre - Diciembre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</si>
  <si>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</si>
  <si>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</si>
  <si>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</si>
  <si>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</si>
  <si>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</si>
  <si>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</si>
  <si>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</si>
  <si>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FERTILIZANTES</t>
  </si>
  <si>
    <t>Marzo - Noviembre</t>
  </si>
  <si>
    <t>lt</t>
  </si>
  <si>
    <t>Septiembre - Diciembre</t>
  </si>
  <si>
    <t>Potasio foliar</t>
  </si>
  <si>
    <t>FUNGICIDAS</t>
  </si>
  <si>
    <t>HERBICIDAS</t>
  </si>
  <si>
    <t>Roundup</t>
  </si>
  <si>
    <t>INSECTICIDAS</t>
  </si>
  <si>
    <t>Lorsban 4E</t>
  </si>
  <si>
    <t>Karate</t>
  </si>
  <si>
    <t>Septiembre - Marzo</t>
  </si>
  <si>
    <t>Citroliv</t>
  </si>
  <si>
    <t>Flete</t>
  </si>
  <si>
    <t>Fertilización</t>
  </si>
  <si>
    <t>septiembre</t>
  </si>
  <si>
    <t>Riego (16 riegos 8 meses)</t>
  </si>
  <si>
    <t>Varios, cercos, conducción, tutores, etc.</t>
  </si>
  <si>
    <t xml:space="preserve">Cosecha </t>
  </si>
  <si>
    <t>Mercado Interno</t>
  </si>
  <si>
    <t>Septiembre y Diciembre</t>
  </si>
  <si>
    <t>Medio</t>
  </si>
  <si>
    <t>Heladas, Sequía</t>
  </si>
  <si>
    <t>Kg</t>
  </si>
  <si>
    <t>Score 250 EC</t>
  </si>
  <si>
    <t>Polaris 40 WP</t>
  </si>
  <si>
    <t>Octubre</t>
  </si>
  <si>
    <t>Diciembre-Febrero</t>
  </si>
  <si>
    <t>Sulfato de Zinc</t>
  </si>
  <si>
    <t>Calcio Foliar</t>
  </si>
  <si>
    <t>Octubre- Diciembre</t>
  </si>
  <si>
    <t>Hurricane 70 Wp</t>
  </si>
  <si>
    <t>Dodine 65WG</t>
  </si>
  <si>
    <t xml:space="preserve">un </t>
  </si>
  <si>
    <t>Nordox Super 75 WP</t>
  </si>
  <si>
    <t>Febrero</t>
  </si>
  <si>
    <t>RENDIMIENTO (kg/ha)</t>
  </si>
  <si>
    <t>ESCENARIOS COSTO UNITARIO  ($/kg)</t>
  </si>
  <si>
    <t>Rendimiento  (kg/hà)</t>
  </si>
  <si>
    <t>Costo unitario ($/ kg) (*)</t>
  </si>
  <si>
    <t>PERA</t>
  </si>
  <si>
    <t>Tebuconazole</t>
  </si>
  <si>
    <t>Enero 2023</t>
  </si>
  <si>
    <t>Rancagua/Todas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</si>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</sst>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  <numFmt numFmtId="168" formatCode="_-* #,##0.00\ _$_-;\-* #,##0.00\ _$_-;_-* &quot;-&quot;??\ _$_-;_-@_-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8" fillId="0" borderId="17"/>
    <xf numFmtId="43" fontId="19" fillId="0" borderId="0" applyFont="0" applyFill="0" applyBorder="0" applyAlignment="0" applyProtection="0"/>
    <xf numFmtId="0" fontId="18" fillId="0" borderId="17"/>
    <xf numFmtId="0" fontId="1" fillId="0" borderId="17"/>
    <xf numFmtId="168" fontId="1" fillId="0" borderId="17" applyFont="0" applyFill="0" applyBorder="0" applyAlignment="0" applyProtection="0"/>
    <xf numFmtId="0" fontId="19" fillId="0" borderId="17" applyNumberFormat="0" applyFill="0" applyBorder="0" applyProtection="0"/>
    <xf numFmtId="43" fontId="19" fillId="0" borderId="17" applyFont="0" applyFill="0" applyBorder="0" applyAlignment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/>
    <xf numFmtId="0" fontId="5" fillId="2" borderId="6" xfId="0" applyFont="1" applyFill="1" applyBorder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4" fillId="6" borderId="17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/>
    <xf numFmtId="0" fontId="14" fillId="2" borderId="40" xfId="0" applyFont="1" applyFill="1" applyBorder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Border="1"/>
    <xf numFmtId="3" fontId="3" fillId="2" borderId="13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right" wrapText="1"/>
    </xf>
    <xf numFmtId="49" fontId="2" fillId="3" borderId="4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8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2" fillId="3" borderId="48" xfId="0" applyNumberFormat="1" applyFont="1" applyFill="1" applyBorder="1" applyAlignment="1">
      <alignment horizontal="center" vertical="center"/>
    </xf>
    <xf numFmtId="0" fontId="3" fillId="2" borderId="49" xfId="0" applyFont="1" applyFill="1" applyBorder="1"/>
    <xf numFmtId="0" fontId="3" fillId="2" borderId="50" xfId="0" applyFont="1" applyFill="1" applyBorder="1"/>
    <xf numFmtId="0" fontId="3" fillId="2" borderId="50" xfId="0" applyFont="1" applyFill="1" applyBorder="1" applyAlignment="1">
      <alignment horizontal="center"/>
    </xf>
    <xf numFmtId="3" fontId="3" fillId="2" borderId="50" xfId="0" applyNumberFormat="1" applyFont="1" applyFill="1" applyBorder="1"/>
    <xf numFmtId="3" fontId="3" fillId="2" borderId="50" xfId="0" applyNumberFormat="1" applyFont="1" applyFill="1" applyBorder="1" applyAlignment="1">
      <alignment horizontal="right"/>
    </xf>
    <xf numFmtId="3" fontId="0" fillId="0" borderId="0" xfId="0" applyNumberFormat="1"/>
    <xf numFmtId="3" fontId="12" fillId="7" borderId="47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right"/>
    </xf>
    <xf numFmtId="0" fontId="5" fillId="0" borderId="54" xfId="0" applyFont="1" applyFill="1" applyBorder="1" applyAlignment="1">
      <alignment horizontal="right"/>
    </xf>
    <xf numFmtId="49" fontId="5" fillId="0" borderId="54" xfId="0" applyNumberFormat="1" applyFont="1" applyFill="1" applyBorder="1" applyAlignment="1">
      <alignment horizontal="right"/>
    </xf>
    <xf numFmtId="0" fontId="19" fillId="0" borderId="0" xfId="0" applyNumberFormat="1" applyFont="1"/>
    <xf numFmtId="0" fontId="21" fillId="0" borderId="55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 wrapText="1"/>
    </xf>
    <xf numFmtId="0" fontId="5" fillId="0" borderId="55" xfId="0" applyFont="1" applyFill="1" applyBorder="1" applyAlignment="1">
      <alignment horizontal="center" wrapText="1"/>
    </xf>
    <xf numFmtId="0" fontId="5" fillId="0" borderId="55" xfId="0" applyNumberFormat="1" applyFont="1" applyBorder="1"/>
    <xf numFmtId="0" fontId="5" fillId="0" borderId="55" xfId="0" applyNumberFormat="1" applyFont="1" applyBorder="1" applyAlignment="1">
      <alignment horizontal="center"/>
    </xf>
    <xf numFmtId="0" fontId="5" fillId="0" borderId="55" xfId="1" applyFont="1" applyBorder="1" applyAlignment="1">
      <alignment wrapText="1"/>
    </xf>
    <xf numFmtId="167" fontId="5" fillId="0" borderId="55" xfId="0" applyNumberFormat="1" applyFont="1" applyFill="1" applyBorder="1" applyAlignment="1">
      <alignment horizontal="center" wrapText="1"/>
    </xf>
    <xf numFmtId="0" fontId="5" fillId="0" borderId="55" xfId="1" applyFont="1" applyBorder="1" applyAlignment="1">
      <alignment horizontal="left" wrapText="1"/>
    </xf>
    <xf numFmtId="49" fontId="8" fillId="3" borderId="55" xfId="0" applyNumberFormat="1" applyFont="1" applyFill="1" applyBorder="1" applyAlignment="1">
      <alignment vertical="center"/>
    </xf>
    <xf numFmtId="0" fontId="8" fillId="3" borderId="55" xfId="0" applyFont="1" applyFill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49" fontId="2" fillId="5" borderId="48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57" xfId="0" applyFont="1" applyFill="1" applyBorder="1" applyAlignment="1">
      <alignment horizontal="right" vertical="center"/>
    </xf>
    <xf numFmtId="49" fontId="2" fillId="3" borderId="55" xfId="0" applyNumberFormat="1" applyFont="1" applyFill="1" applyBorder="1" applyAlignment="1">
      <alignment horizontal="center" vertical="center" wrapText="1"/>
    </xf>
    <xf numFmtId="49" fontId="5" fillId="2" borderId="55" xfId="0" applyNumberFormat="1" applyFont="1" applyFill="1" applyBorder="1" applyAlignment="1">
      <alignment horizontal="center" wrapText="1"/>
    </xf>
    <xf numFmtId="49" fontId="5" fillId="2" borderId="55" xfId="0" applyNumberFormat="1" applyFont="1" applyFill="1" applyBorder="1" applyAlignment="1">
      <alignment wrapText="1"/>
    </xf>
    <xf numFmtId="0" fontId="5" fillId="2" borderId="55" xfId="0" applyNumberFormat="1" applyFont="1" applyFill="1" applyBorder="1" applyAlignment="1">
      <alignment horizontal="center" wrapText="1"/>
    </xf>
    <xf numFmtId="0" fontId="22" fillId="0" borderId="58" xfId="4" applyFont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3" fontId="5" fillId="2" borderId="55" xfId="0" applyNumberFormat="1" applyFont="1" applyFill="1" applyBorder="1" applyAlignment="1">
      <alignment horizontal="right" wrapText="1"/>
    </xf>
    <xf numFmtId="0" fontId="8" fillId="3" borderId="55" xfId="0" applyFont="1" applyFill="1" applyBorder="1" applyAlignment="1">
      <alignment horizontal="right" vertical="center"/>
    </xf>
    <xf numFmtId="3" fontId="8" fillId="3" borderId="55" xfId="0" applyNumberFormat="1" applyFont="1" applyFill="1" applyBorder="1" applyAlignment="1">
      <alignment horizontal="right" vertical="center"/>
    </xf>
    <xf numFmtId="3" fontId="5" fillId="0" borderId="55" xfId="2" applyNumberFormat="1" applyFont="1" applyFill="1" applyBorder="1" applyAlignment="1">
      <alignment horizontal="right" wrapText="1"/>
    </xf>
    <xf numFmtId="3" fontId="21" fillId="0" borderId="55" xfId="0" applyNumberFormat="1" applyFont="1" applyFill="1" applyBorder="1" applyAlignment="1">
      <alignment horizontal="right" vertical="center" wrapText="1"/>
    </xf>
    <xf numFmtId="3" fontId="5" fillId="0" borderId="55" xfId="2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>
      <alignment horizontal="right" wrapText="1"/>
    </xf>
    <xf numFmtId="0" fontId="5" fillId="0" borderId="55" xfId="0" applyNumberFormat="1" applyFont="1" applyBorder="1" applyAlignment="1">
      <alignment horizontal="right" vertical="center"/>
    </xf>
    <xf numFmtId="0" fontId="0" fillId="2" borderId="4" xfId="0" applyFont="1" applyFill="1" applyBorder="1" applyAlignment="1"/>
    <xf numFmtId="49" fontId="23" fillId="5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NumberFormat="1" applyFont="1" applyAlignment="1"/>
    <xf numFmtId="0" fontId="0" fillId="0" borderId="0" xfId="0" applyFont="1" applyAlignment="1"/>
    <xf numFmtId="49" fontId="23" fillId="3" borderId="13" xfId="0" applyNumberFormat="1" applyFont="1" applyFill="1" applyBorder="1" applyAlignment="1">
      <alignment horizontal="center" vertical="center"/>
    </xf>
    <xf numFmtId="49" fontId="23" fillId="3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164" fontId="2" fillId="9" borderId="59" xfId="0" applyNumberFormat="1" applyFont="1" applyFill="1" applyBorder="1" applyAlignment="1">
      <alignment vertical="center"/>
    </xf>
  </cellXfs>
  <cellStyles count="8">
    <cellStyle name="Millares" xfId="2" builtinId="3"/>
    <cellStyle name="Millares 2" xfId="5"/>
    <cellStyle name="Millares 3" xfId="7"/>
    <cellStyle name="Normal" xfId="0" builtinId="0"/>
    <cellStyle name="Normal 2" xfId="1"/>
    <cellStyle name="Normal 2 3" xfId="3"/>
    <cellStyle name="Normal 3" xfId="4"/>
    <cellStyle name="Normal 4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14654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68142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B1" zoomScale="130" zoomScaleNormal="130" workbookViewId="0">
      <selection activeCell="F102" sqref="F102"/>
    </sheetView>
  </sheetViews>
  <sheetFormatPr baseColWidth="10" defaultColWidth="10.85546875" defaultRowHeight="11.25" customHeight="1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5.140625" style="1" customWidth="1"/>
    <col min="7" max="7" width="17.140625" style="88" customWidth="1"/>
    <col min="8" max="8" width="27.42578125" style="1" customWidth="1"/>
    <col min="9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7"/>
    </row>
    <row r="2" spans="1:7" ht="15" customHeight="1">
      <c r="A2" s="2"/>
      <c r="B2" s="2"/>
      <c r="C2" s="2"/>
      <c r="D2" s="2"/>
      <c r="E2" s="2"/>
      <c r="F2" s="2"/>
      <c r="G2" s="77"/>
    </row>
    <row r="3" spans="1:7" ht="15" customHeight="1">
      <c r="A3" s="2"/>
      <c r="B3" s="2"/>
      <c r="C3" s="2"/>
      <c r="D3" s="2"/>
      <c r="E3" s="2"/>
      <c r="F3" s="2"/>
      <c r="G3" s="77"/>
    </row>
    <row r="4" spans="1:7" ht="15" customHeight="1">
      <c r="A4" s="2"/>
      <c r="B4" s="2"/>
      <c r="C4" s="2"/>
      <c r="D4" s="2"/>
      <c r="E4" s="2"/>
      <c r="F4" s="2"/>
      <c r="G4" s="77"/>
    </row>
    <row r="5" spans="1:7" ht="15" customHeight="1">
      <c r="A5" s="2"/>
      <c r="B5" s="2"/>
      <c r="C5" s="2"/>
      <c r="D5" s="2"/>
      <c r="E5" s="2"/>
      <c r="F5" s="2"/>
      <c r="G5" s="77"/>
    </row>
    <row r="6" spans="1:7" ht="15" customHeight="1">
      <c r="A6" s="2"/>
      <c r="B6" s="2"/>
      <c r="C6" s="2"/>
      <c r="D6" s="2"/>
      <c r="E6" s="2"/>
      <c r="F6" s="2"/>
      <c r="G6" s="77"/>
    </row>
    <row r="7" spans="1:7" ht="15" customHeight="1">
      <c r="A7" s="2"/>
      <c r="B7" s="2"/>
      <c r="C7" s="2"/>
      <c r="D7" s="2"/>
      <c r="E7" s="2"/>
      <c r="F7" s="2"/>
      <c r="G7" s="77"/>
    </row>
    <row r="8" spans="1:7" ht="15" customHeight="1">
      <c r="A8" s="2"/>
      <c r="B8" s="3"/>
      <c r="C8" s="4"/>
      <c r="D8" s="2"/>
      <c r="E8" s="4"/>
      <c r="F8" s="4"/>
      <c r="G8" s="78"/>
    </row>
    <row r="9" spans="1:7" ht="12" customHeight="1">
      <c r="A9" s="5"/>
      <c r="B9" s="6" t="s">
        <v>0</v>
      </c>
      <c r="C9" s="101" t="s">
        <v>123</v>
      </c>
      <c r="D9" s="7"/>
      <c r="E9" s="127" t="s">
        <v>119</v>
      </c>
      <c r="F9" s="128"/>
      <c r="G9" s="100">
        <v>55000</v>
      </c>
    </row>
    <row r="10" spans="1:7" ht="18" customHeight="1">
      <c r="A10" s="5"/>
      <c r="B10" s="8" t="s">
        <v>1</v>
      </c>
      <c r="C10" s="125" t="s">
        <v>63</v>
      </c>
      <c r="D10" s="9"/>
      <c r="E10" s="129" t="s">
        <v>67</v>
      </c>
      <c r="F10" s="130"/>
      <c r="G10" s="10" t="s">
        <v>118</v>
      </c>
    </row>
    <row r="11" spans="1:7" ht="14.25" customHeight="1">
      <c r="A11" s="5"/>
      <c r="B11" s="8" t="s">
        <v>2</v>
      </c>
      <c r="C11" s="101" t="s">
        <v>104</v>
      </c>
      <c r="D11" s="9"/>
      <c r="E11" s="129" t="s">
        <v>66</v>
      </c>
      <c r="F11" s="130"/>
      <c r="G11" s="79">
        <v>180</v>
      </c>
    </row>
    <row r="12" spans="1:7" ht="11.25" customHeight="1">
      <c r="A12" s="5"/>
      <c r="B12" s="8" t="s">
        <v>3</v>
      </c>
      <c r="C12" s="101" t="s">
        <v>64</v>
      </c>
      <c r="D12" s="9"/>
      <c r="E12" s="11" t="s">
        <v>4</v>
      </c>
      <c r="F12" s="12"/>
      <c r="G12" s="75">
        <f>(G9*G11)</f>
        <v>9900000</v>
      </c>
    </row>
    <row r="13" spans="1:7" ht="11.25" customHeight="1">
      <c r="A13" s="5"/>
      <c r="B13" s="8" t="s">
        <v>5</v>
      </c>
      <c r="C13" s="101" t="s">
        <v>65</v>
      </c>
      <c r="D13" s="9"/>
      <c r="E13" s="129" t="s">
        <v>6</v>
      </c>
      <c r="F13" s="130"/>
      <c r="G13" s="10" t="s">
        <v>102</v>
      </c>
    </row>
    <row r="14" spans="1:7" ht="13.5" customHeight="1">
      <c r="A14" s="5"/>
      <c r="B14" s="8" t="s">
        <v>7</v>
      </c>
      <c r="C14" s="101" t="s">
        <v>126</v>
      </c>
      <c r="D14" s="9"/>
      <c r="E14" s="129" t="s">
        <v>8</v>
      </c>
      <c r="F14" s="130"/>
      <c r="G14" s="10" t="s">
        <v>118</v>
      </c>
    </row>
    <row r="15" spans="1:7" ht="21.75" customHeight="1">
      <c r="A15" s="5"/>
      <c r="B15" s="8" t="s">
        <v>9</v>
      </c>
      <c r="C15" s="102" t="s">
        <v>125</v>
      </c>
      <c r="D15" s="9"/>
      <c r="E15" s="131" t="s">
        <v>10</v>
      </c>
      <c r="F15" s="132"/>
      <c r="G15" s="126" t="s">
        <v>105</v>
      </c>
    </row>
    <row r="16" spans="1:7" ht="12" customHeight="1">
      <c r="A16" s="2"/>
      <c r="B16" s="13"/>
      <c r="C16" s="14"/>
      <c r="D16" s="15"/>
      <c r="E16" s="16"/>
      <c r="F16" s="16"/>
      <c r="G16" s="80"/>
    </row>
    <row r="17" spans="1:13" ht="12" customHeight="1">
      <c r="A17" s="17"/>
      <c r="B17" s="133" t="s">
        <v>11</v>
      </c>
      <c r="C17" s="134"/>
      <c r="D17" s="134"/>
      <c r="E17" s="134"/>
      <c r="F17" s="134"/>
      <c r="G17" s="134"/>
    </row>
    <row r="18" spans="1:13" ht="12" customHeight="1">
      <c r="A18" s="2"/>
      <c r="B18" s="18"/>
      <c r="C18" s="19"/>
      <c r="D18" s="19"/>
      <c r="E18" s="19"/>
      <c r="F18" s="20"/>
      <c r="G18" s="81"/>
    </row>
    <row r="19" spans="1:13" ht="12" customHeight="1">
      <c r="A19" s="5"/>
      <c r="B19" s="117" t="s">
        <v>12</v>
      </c>
      <c r="C19" s="118"/>
      <c r="D19" s="119"/>
      <c r="E19" s="119"/>
      <c r="F19" s="119"/>
      <c r="G19" s="120"/>
    </row>
    <row r="20" spans="1:13" ht="24" customHeight="1">
      <c r="A20" s="39"/>
      <c r="B20" s="121" t="s">
        <v>13</v>
      </c>
      <c r="C20" s="121" t="s">
        <v>14</v>
      </c>
      <c r="D20" s="121" t="s">
        <v>15</v>
      </c>
      <c r="E20" s="121" t="s">
        <v>16</v>
      </c>
      <c r="F20" s="121" t="s">
        <v>17</v>
      </c>
      <c r="G20" s="121" t="s">
        <v>18</v>
      </c>
    </row>
    <row r="21" spans="1:13" ht="12.75" customHeight="1">
      <c r="A21" s="39"/>
      <c r="B21" s="109" t="s">
        <v>68</v>
      </c>
      <c r="C21" s="110" t="s">
        <v>19</v>
      </c>
      <c r="D21" s="110">
        <v>25</v>
      </c>
      <c r="E21" s="122" t="s">
        <v>71</v>
      </c>
      <c r="F21" s="140">
        <v>28000</v>
      </c>
      <c r="G21" s="140">
        <f t="shared" ref="G21:G23" si="0">D21*F21</f>
        <v>700000</v>
      </c>
      <c r="L21" s="95"/>
      <c r="M21" s="95"/>
    </row>
    <row r="22" spans="1:13" ht="12.75" customHeight="1">
      <c r="A22" s="39"/>
      <c r="B22" s="109" t="s">
        <v>69</v>
      </c>
      <c r="C22" s="110" t="s">
        <v>19</v>
      </c>
      <c r="D22" s="110">
        <v>5</v>
      </c>
      <c r="E22" s="122" t="s">
        <v>72</v>
      </c>
      <c r="F22" s="140">
        <v>30000</v>
      </c>
      <c r="G22" s="140">
        <f t="shared" si="0"/>
        <v>150000</v>
      </c>
      <c r="L22" s="95"/>
      <c r="M22" s="95"/>
    </row>
    <row r="23" spans="1:13" ht="12.75" customHeight="1">
      <c r="A23" s="39"/>
      <c r="B23" s="109" t="s">
        <v>70</v>
      </c>
      <c r="C23" s="110" t="s">
        <v>19</v>
      </c>
      <c r="D23" s="110">
        <v>4</v>
      </c>
      <c r="E23" s="122" t="s">
        <v>73</v>
      </c>
      <c r="F23" s="140">
        <v>25000</v>
      </c>
      <c r="G23" s="140">
        <f t="shared" si="0"/>
        <v>100000</v>
      </c>
      <c r="L23" s="95"/>
      <c r="M23" s="95"/>
    </row>
    <row r="24" spans="1:13" ht="12.75" customHeight="1">
      <c r="A24" s="39"/>
      <c r="B24" s="109" t="s">
        <v>99</v>
      </c>
      <c r="C24" s="110" t="s">
        <v>19</v>
      </c>
      <c r="D24" s="110">
        <v>16</v>
      </c>
      <c r="E24" s="122" t="s">
        <v>74</v>
      </c>
      <c r="F24" s="140">
        <v>25000</v>
      </c>
      <c r="G24" s="140">
        <f>D24*F24</f>
        <v>400000</v>
      </c>
      <c r="L24" s="95"/>
      <c r="M24" s="95"/>
    </row>
    <row r="25" spans="1:13" ht="12.75" customHeight="1">
      <c r="A25" s="39"/>
      <c r="B25" s="109" t="s">
        <v>101</v>
      </c>
      <c r="C25" s="110" t="s">
        <v>19</v>
      </c>
      <c r="D25" s="110">
        <v>35</v>
      </c>
      <c r="E25" s="122" t="s">
        <v>75</v>
      </c>
      <c r="F25" s="140">
        <v>45000</v>
      </c>
      <c r="G25" s="140">
        <f>D25*F25</f>
        <v>1575000</v>
      </c>
      <c r="M25" s="95"/>
    </row>
    <row r="26" spans="1:13" ht="12.75" customHeight="1">
      <c r="A26" s="39"/>
      <c r="B26" s="109" t="s">
        <v>100</v>
      </c>
      <c r="C26" s="110" t="s">
        <v>19</v>
      </c>
      <c r="D26" s="110">
        <v>2</v>
      </c>
      <c r="E26" s="122" t="s">
        <v>73</v>
      </c>
      <c r="F26" s="140">
        <v>25000</v>
      </c>
      <c r="G26" s="140">
        <f>D26*F26</f>
        <v>50000</v>
      </c>
      <c r="M26" s="95"/>
    </row>
    <row r="27" spans="1:13" ht="12.75" customHeight="1">
      <c r="A27" s="39"/>
      <c r="B27" s="123" t="s">
        <v>59</v>
      </c>
      <c r="C27" s="122" t="s">
        <v>19</v>
      </c>
      <c r="D27" s="124">
        <v>4</v>
      </c>
      <c r="E27" s="122" t="s">
        <v>73</v>
      </c>
      <c r="F27" s="140">
        <v>25000</v>
      </c>
      <c r="G27" s="140">
        <f>D27*F27</f>
        <v>100000</v>
      </c>
      <c r="M27" s="95"/>
    </row>
    <row r="28" spans="1:13" ht="12.75" customHeight="1">
      <c r="A28" s="39"/>
      <c r="B28" s="123" t="s">
        <v>58</v>
      </c>
      <c r="C28" s="122" t="s">
        <v>19</v>
      </c>
      <c r="D28" s="124">
        <v>2</v>
      </c>
      <c r="E28" s="122" t="s">
        <v>103</v>
      </c>
      <c r="F28" s="140">
        <v>25000</v>
      </c>
      <c r="G28" s="140">
        <f>D28*F28</f>
        <v>50000</v>
      </c>
      <c r="M28" s="95"/>
    </row>
    <row r="29" spans="1:13" ht="12.75" customHeight="1">
      <c r="A29" s="39"/>
      <c r="B29" s="114" t="s">
        <v>20</v>
      </c>
      <c r="C29" s="115"/>
      <c r="D29" s="115"/>
      <c r="E29" s="115"/>
      <c r="F29" s="141"/>
      <c r="G29" s="142">
        <f>SUM(G21:G28)</f>
        <v>3125000</v>
      </c>
    </row>
    <row r="30" spans="1:13" ht="12" customHeight="1">
      <c r="A30" s="2"/>
      <c r="B30" s="90"/>
      <c r="C30" s="91"/>
      <c r="D30" s="91"/>
      <c r="E30" s="91"/>
      <c r="F30" s="93"/>
      <c r="G30" s="94"/>
    </row>
    <row r="31" spans="1:13" ht="12" customHeight="1">
      <c r="A31" s="5"/>
      <c r="B31" s="21" t="s">
        <v>21</v>
      </c>
      <c r="C31" s="22"/>
      <c r="D31" s="23"/>
      <c r="E31" s="23"/>
      <c r="F31" s="24"/>
      <c r="G31" s="82"/>
    </row>
    <row r="32" spans="1:13" ht="24" customHeight="1">
      <c r="A32" s="5"/>
      <c r="B32" s="25" t="s">
        <v>13</v>
      </c>
      <c r="C32" s="26" t="s">
        <v>14</v>
      </c>
      <c r="D32" s="26" t="s">
        <v>15</v>
      </c>
      <c r="E32" s="25" t="s">
        <v>56</v>
      </c>
      <c r="F32" s="26" t="s">
        <v>17</v>
      </c>
      <c r="G32" s="25" t="s">
        <v>18</v>
      </c>
    </row>
    <row r="33" spans="1:13" ht="12" customHeight="1">
      <c r="A33" s="5"/>
      <c r="B33" s="27"/>
      <c r="C33" s="28" t="s">
        <v>56</v>
      </c>
      <c r="D33" s="28" t="s">
        <v>56</v>
      </c>
      <c r="E33" s="28" t="s">
        <v>56</v>
      </c>
      <c r="F33" s="74" t="s">
        <v>56</v>
      </c>
      <c r="G33" s="97"/>
    </row>
    <row r="34" spans="1:13" ht="12.75" customHeight="1">
      <c r="A34" s="39"/>
      <c r="B34" s="114" t="s">
        <v>22</v>
      </c>
      <c r="C34" s="115"/>
      <c r="D34" s="115"/>
      <c r="E34" s="115"/>
      <c r="F34" s="141"/>
      <c r="G34" s="142">
        <f>SUM(G33:G33)</f>
        <v>0</v>
      </c>
    </row>
    <row r="35" spans="1:13" ht="12" customHeight="1">
      <c r="A35" s="2"/>
      <c r="B35" s="29"/>
      <c r="C35" s="30"/>
      <c r="D35" s="30"/>
      <c r="E35" s="30"/>
      <c r="F35" s="31"/>
      <c r="G35" s="83"/>
    </row>
    <row r="36" spans="1:13" ht="12" customHeight="1">
      <c r="A36" s="5"/>
      <c r="B36" s="21" t="s">
        <v>23</v>
      </c>
      <c r="C36" s="22"/>
      <c r="D36" s="23"/>
      <c r="E36" s="23"/>
      <c r="F36" s="24"/>
      <c r="G36" s="82"/>
    </row>
    <row r="37" spans="1:13" ht="24" customHeight="1">
      <c r="A37" s="5"/>
      <c r="B37" s="89" t="s">
        <v>13</v>
      </c>
      <c r="C37" s="89" t="s">
        <v>14</v>
      </c>
      <c r="D37" s="89" t="s">
        <v>15</v>
      </c>
      <c r="E37" s="89" t="s">
        <v>16</v>
      </c>
      <c r="F37" s="76" t="s">
        <v>17</v>
      </c>
      <c r="G37" s="89" t="s">
        <v>18</v>
      </c>
    </row>
    <row r="38" spans="1:13" ht="12.75" customHeight="1">
      <c r="A38" s="39"/>
      <c r="B38" s="111" t="s">
        <v>76</v>
      </c>
      <c r="C38" s="108" t="s">
        <v>24</v>
      </c>
      <c r="D38" s="112">
        <v>0.6</v>
      </c>
      <c r="E38" s="108" t="s">
        <v>74</v>
      </c>
      <c r="F38" s="143">
        <v>150000</v>
      </c>
      <c r="G38" s="140">
        <f>D38*F38</f>
        <v>90000</v>
      </c>
      <c r="M38" s="95"/>
    </row>
    <row r="39" spans="1:13" ht="12.75" customHeight="1">
      <c r="A39" s="39"/>
      <c r="B39" s="111" t="s">
        <v>97</v>
      </c>
      <c r="C39" s="108" t="s">
        <v>24</v>
      </c>
      <c r="D39" s="112">
        <v>1</v>
      </c>
      <c r="E39" s="108" t="s">
        <v>98</v>
      </c>
      <c r="F39" s="143">
        <v>120000</v>
      </c>
      <c r="G39" s="140">
        <f>D39*F39</f>
        <v>120000</v>
      </c>
      <c r="M39" s="95"/>
    </row>
    <row r="40" spans="1:13" ht="12.75" customHeight="1">
      <c r="A40" s="39"/>
      <c r="B40" s="111" t="s">
        <v>70</v>
      </c>
      <c r="C40" s="108" t="s">
        <v>24</v>
      </c>
      <c r="D40" s="108">
        <v>2</v>
      </c>
      <c r="E40" s="108" t="s">
        <v>73</v>
      </c>
      <c r="F40" s="143">
        <v>120000</v>
      </c>
      <c r="G40" s="140">
        <f t="shared" ref="G40:G41" si="1">D40*F40</f>
        <v>240000</v>
      </c>
      <c r="M40" s="95"/>
    </row>
    <row r="41" spans="1:13" ht="12.75" customHeight="1">
      <c r="A41" s="39"/>
      <c r="B41" s="113" t="s">
        <v>77</v>
      </c>
      <c r="C41" s="108" t="s">
        <v>24</v>
      </c>
      <c r="D41" s="108">
        <v>0.33</v>
      </c>
      <c r="E41" s="108" t="s">
        <v>78</v>
      </c>
      <c r="F41" s="143">
        <v>150000</v>
      </c>
      <c r="G41" s="140">
        <f t="shared" si="1"/>
        <v>49500</v>
      </c>
      <c r="M41" s="95"/>
    </row>
    <row r="42" spans="1:13" ht="12.75" customHeight="1">
      <c r="A42" s="39"/>
      <c r="B42" s="111" t="s">
        <v>79</v>
      </c>
      <c r="C42" s="108" t="s">
        <v>24</v>
      </c>
      <c r="D42" s="108">
        <v>0.33</v>
      </c>
      <c r="E42" s="108" t="s">
        <v>80</v>
      </c>
      <c r="F42" s="143">
        <v>150000</v>
      </c>
      <c r="G42" s="140">
        <f t="shared" ref="G42:G45" si="2">D42*F42</f>
        <v>49500</v>
      </c>
      <c r="M42" s="95"/>
    </row>
    <row r="43" spans="1:13" ht="12.75" customHeight="1">
      <c r="A43" s="39"/>
      <c r="B43" s="111" t="s">
        <v>81</v>
      </c>
      <c r="C43" s="108" t="s">
        <v>24</v>
      </c>
      <c r="D43" s="108">
        <v>2</v>
      </c>
      <c r="E43" s="108" t="s">
        <v>75</v>
      </c>
      <c r="F43" s="143">
        <v>120000</v>
      </c>
      <c r="G43" s="140">
        <f t="shared" si="2"/>
        <v>240000</v>
      </c>
      <c r="M43" s="95"/>
    </row>
    <row r="44" spans="1:13" ht="12.75" customHeight="1">
      <c r="A44" s="39"/>
      <c r="B44" s="111" t="s">
        <v>82</v>
      </c>
      <c r="C44" s="108" t="s">
        <v>24</v>
      </c>
      <c r="D44" s="107">
        <v>2.5</v>
      </c>
      <c r="E44" s="108" t="s">
        <v>73</v>
      </c>
      <c r="F44" s="143">
        <v>100000</v>
      </c>
      <c r="G44" s="140">
        <f t="shared" si="2"/>
        <v>250000</v>
      </c>
      <c r="H44" s="103"/>
      <c r="M44" s="95"/>
    </row>
    <row r="45" spans="1:13" ht="12.75" customHeight="1">
      <c r="A45" s="39"/>
      <c r="B45" s="111" t="s">
        <v>60</v>
      </c>
      <c r="C45" s="108" t="s">
        <v>24</v>
      </c>
      <c r="D45" s="108">
        <v>0.5</v>
      </c>
      <c r="E45" s="108" t="s">
        <v>73</v>
      </c>
      <c r="F45" s="143">
        <v>150000</v>
      </c>
      <c r="G45" s="140">
        <f t="shared" si="2"/>
        <v>75000</v>
      </c>
      <c r="M45" s="95"/>
    </row>
    <row r="46" spans="1:13" ht="12.75" customHeight="1">
      <c r="A46" s="39"/>
      <c r="B46" s="114" t="s">
        <v>25</v>
      </c>
      <c r="C46" s="115"/>
      <c r="D46" s="115"/>
      <c r="E46" s="115"/>
      <c r="F46" s="141"/>
      <c r="G46" s="142">
        <f>SUM(G38:G45)</f>
        <v>1114000</v>
      </c>
    </row>
    <row r="47" spans="1:13" ht="12" customHeight="1">
      <c r="A47" s="2"/>
      <c r="B47" s="90"/>
      <c r="C47" s="91"/>
      <c r="D47" s="91"/>
      <c r="E47" s="91"/>
      <c r="F47" s="93"/>
      <c r="G47" s="94"/>
    </row>
    <row r="48" spans="1:13" ht="12" customHeight="1">
      <c r="A48" s="5"/>
      <c r="B48" s="21" t="s">
        <v>26</v>
      </c>
      <c r="C48" s="22"/>
      <c r="D48" s="23"/>
      <c r="E48" s="23"/>
      <c r="F48" s="24"/>
      <c r="G48" s="82"/>
    </row>
    <row r="49" spans="1:13" ht="24" customHeight="1">
      <c r="A49" s="5"/>
      <c r="B49" s="76" t="s">
        <v>27</v>
      </c>
      <c r="C49" s="76" t="s">
        <v>28</v>
      </c>
      <c r="D49" s="76" t="s">
        <v>29</v>
      </c>
      <c r="E49" s="76" t="s">
        <v>16</v>
      </c>
      <c r="F49" s="76" t="s">
        <v>17</v>
      </c>
      <c r="G49" s="84" t="s">
        <v>18</v>
      </c>
      <c r="K49" s="73"/>
    </row>
    <row r="50" spans="1:13" ht="12.75" customHeight="1">
      <c r="A50" s="39"/>
      <c r="B50" s="104" t="s">
        <v>83</v>
      </c>
      <c r="C50" s="105"/>
      <c r="D50" s="105"/>
      <c r="E50" s="105"/>
      <c r="F50" s="144"/>
      <c r="G50" s="144"/>
      <c r="K50" s="73"/>
    </row>
    <row r="51" spans="1:13" ht="12.75" customHeight="1">
      <c r="A51" s="39"/>
      <c r="B51" s="109" t="s">
        <v>57</v>
      </c>
      <c r="C51" s="116" t="s">
        <v>61</v>
      </c>
      <c r="D51" s="116">
        <v>250</v>
      </c>
      <c r="E51" s="106" t="s">
        <v>84</v>
      </c>
      <c r="F51" s="147">
        <v>800</v>
      </c>
      <c r="G51" s="146">
        <f t="shared" ref="G51:G52" si="3">(D51*F51)</f>
        <v>200000</v>
      </c>
      <c r="K51" s="73"/>
      <c r="L51" s="95"/>
      <c r="M51" s="95"/>
    </row>
    <row r="52" spans="1:13" ht="12.75" customHeight="1">
      <c r="A52" s="39"/>
      <c r="B52" s="109" t="s">
        <v>112</v>
      </c>
      <c r="C52" s="116" t="s">
        <v>106</v>
      </c>
      <c r="D52" s="116">
        <v>20</v>
      </c>
      <c r="E52" s="106" t="s">
        <v>86</v>
      </c>
      <c r="F52" s="147">
        <v>6770</v>
      </c>
      <c r="G52" s="146">
        <f t="shared" si="3"/>
        <v>135400</v>
      </c>
      <c r="K52" s="73"/>
      <c r="L52" s="95"/>
      <c r="M52" s="95"/>
    </row>
    <row r="53" spans="1:13" ht="12.75" customHeight="1">
      <c r="A53" s="39"/>
      <c r="B53" s="109" t="s">
        <v>87</v>
      </c>
      <c r="C53" s="116" t="s">
        <v>85</v>
      </c>
      <c r="D53" s="116">
        <v>20</v>
      </c>
      <c r="E53" s="106" t="s">
        <v>86</v>
      </c>
      <c r="F53" s="147">
        <v>7440</v>
      </c>
      <c r="G53" s="146">
        <f>(D53*F53)</f>
        <v>148800</v>
      </c>
      <c r="K53" s="73"/>
      <c r="L53" s="95"/>
      <c r="M53" s="95"/>
    </row>
    <row r="54" spans="1:13" ht="12.75" customHeight="1">
      <c r="A54" s="39"/>
      <c r="B54" s="109" t="s">
        <v>62</v>
      </c>
      <c r="C54" s="116" t="s">
        <v>61</v>
      </c>
      <c r="D54" s="116">
        <v>150</v>
      </c>
      <c r="E54" s="106" t="s">
        <v>84</v>
      </c>
      <c r="F54" s="147">
        <v>1100</v>
      </c>
      <c r="G54" s="146">
        <f>(D54*F54)</f>
        <v>165000</v>
      </c>
      <c r="K54" s="73"/>
      <c r="L54" s="95"/>
      <c r="M54" s="95"/>
    </row>
    <row r="55" spans="1:13" ht="12.75" customHeight="1">
      <c r="A55" s="39"/>
      <c r="B55" s="109" t="s">
        <v>111</v>
      </c>
      <c r="C55" s="116" t="s">
        <v>61</v>
      </c>
      <c r="D55" s="116">
        <v>15</v>
      </c>
      <c r="E55" s="106" t="s">
        <v>84</v>
      </c>
      <c r="F55" s="147">
        <v>1100</v>
      </c>
      <c r="G55" s="146">
        <f>(D55*F55)</f>
        <v>16500</v>
      </c>
      <c r="K55" s="73"/>
      <c r="L55" s="95"/>
      <c r="M55" s="95"/>
    </row>
    <row r="56" spans="1:13" ht="12.75" customHeight="1">
      <c r="A56" s="39"/>
      <c r="B56" s="104" t="s">
        <v>88</v>
      </c>
      <c r="C56" s="106"/>
      <c r="D56" s="105"/>
      <c r="E56" s="105"/>
      <c r="F56" s="144"/>
      <c r="G56" s="146"/>
      <c r="K56" s="73"/>
      <c r="L56" s="95"/>
      <c r="M56" s="95"/>
    </row>
    <row r="57" spans="1:13" ht="12.75" customHeight="1">
      <c r="A57" s="39"/>
      <c r="B57" s="109" t="s">
        <v>115</v>
      </c>
      <c r="C57" s="116" t="s">
        <v>61</v>
      </c>
      <c r="D57" s="116">
        <v>2</v>
      </c>
      <c r="E57" s="106" t="s">
        <v>72</v>
      </c>
      <c r="F57" s="147">
        <v>35000</v>
      </c>
      <c r="G57" s="146">
        <f>(D57*F57)</f>
        <v>70000</v>
      </c>
      <c r="K57" s="73"/>
      <c r="L57" s="95"/>
      <c r="M57" s="95"/>
    </row>
    <row r="58" spans="1:13" ht="12.75" customHeight="1">
      <c r="A58" s="39"/>
      <c r="B58" s="109" t="s">
        <v>107</v>
      </c>
      <c r="C58" s="116" t="s">
        <v>61</v>
      </c>
      <c r="D58" s="116">
        <v>1</v>
      </c>
      <c r="E58" s="106" t="s">
        <v>109</v>
      </c>
      <c r="F58" s="147">
        <v>42000</v>
      </c>
      <c r="G58" s="146">
        <f>(D58*F58)</f>
        <v>42000</v>
      </c>
      <c r="K58" s="73"/>
      <c r="L58" s="95"/>
      <c r="M58" s="95"/>
    </row>
    <row r="59" spans="1:13" ht="12.75" customHeight="1">
      <c r="A59" s="39"/>
      <c r="B59" s="109" t="s">
        <v>124</v>
      </c>
      <c r="C59" s="116" t="s">
        <v>85</v>
      </c>
      <c r="D59" s="116">
        <v>1</v>
      </c>
      <c r="E59" s="106" t="s">
        <v>86</v>
      </c>
      <c r="F59" s="147">
        <v>22000</v>
      </c>
      <c r="G59" s="146">
        <f>(D59*F59)</f>
        <v>22000</v>
      </c>
      <c r="K59" s="73"/>
      <c r="L59" s="95"/>
      <c r="M59" s="95"/>
    </row>
    <row r="60" spans="1:13" ht="12.75" customHeight="1">
      <c r="A60" s="39"/>
      <c r="B60" s="109" t="s">
        <v>117</v>
      </c>
      <c r="C60" s="116" t="s">
        <v>61</v>
      </c>
      <c r="D60" s="116">
        <v>18</v>
      </c>
      <c r="E60" s="106" t="s">
        <v>80</v>
      </c>
      <c r="F60" s="147">
        <v>14680</v>
      </c>
      <c r="G60" s="146">
        <f>(D60*F60)</f>
        <v>264240</v>
      </c>
      <c r="K60" s="73"/>
      <c r="L60" s="95"/>
      <c r="M60" s="95"/>
    </row>
    <row r="61" spans="1:13" ht="12.75" customHeight="1">
      <c r="A61" s="39"/>
      <c r="B61" s="104" t="s">
        <v>89</v>
      </c>
      <c r="C61" s="106"/>
      <c r="D61" s="106"/>
      <c r="E61" s="106"/>
      <c r="F61" s="145"/>
      <c r="G61" s="146"/>
      <c r="L61" s="95"/>
      <c r="M61" s="95"/>
    </row>
    <row r="62" spans="1:13" ht="12.75" customHeight="1">
      <c r="A62" s="39"/>
      <c r="B62" s="109" t="s">
        <v>90</v>
      </c>
      <c r="C62" s="116" t="s">
        <v>85</v>
      </c>
      <c r="D62" s="116">
        <v>4</v>
      </c>
      <c r="E62" s="106" t="s">
        <v>94</v>
      </c>
      <c r="F62" s="147">
        <v>12000</v>
      </c>
      <c r="G62" s="146">
        <f>(D62*F62)</f>
        <v>48000</v>
      </c>
      <c r="K62" s="73"/>
      <c r="L62" s="95"/>
      <c r="M62" s="95"/>
    </row>
    <row r="63" spans="1:13" ht="12.75" customHeight="1">
      <c r="A63" s="39"/>
      <c r="B63" s="104" t="s">
        <v>91</v>
      </c>
      <c r="C63" s="106"/>
      <c r="D63" s="106"/>
      <c r="E63" s="106"/>
      <c r="F63" s="145"/>
      <c r="G63" s="146"/>
      <c r="L63" s="95"/>
      <c r="M63" s="95"/>
    </row>
    <row r="64" spans="1:13" ht="12.75" customHeight="1">
      <c r="A64" s="39"/>
      <c r="B64" s="109" t="s">
        <v>92</v>
      </c>
      <c r="C64" s="116" t="s">
        <v>85</v>
      </c>
      <c r="D64" s="116">
        <v>5</v>
      </c>
      <c r="E64" s="106" t="s">
        <v>80</v>
      </c>
      <c r="F64" s="147">
        <v>13000</v>
      </c>
      <c r="G64" s="146">
        <f>(D64*F64)</f>
        <v>65000</v>
      </c>
      <c r="K64" s="73"/>
      <c r="L64" s="95"/>
      <c r="M64" s="95"/>
    </row>
    <row r="65" spans="1:255" ht="12.75" customHeight="1">
      <c r="A65" s="39"/>
      <c r="B65" s="109" t="s">
        <v>108</v>
      </c>
      <c r="C65" s="116" t="s">
        <v>61</v>
      </c>
      <c r="D65" s="116">
        <v>4</v>
      </c>
      <c r="E65" s="106" t="s">
        <v>113</v>
      </c>
      <c r="F65" s="147">
        <v>16000</v>
      </c>
      <c r="G65" s="146">
        <f t="shared" ref="G65" si="4">(D65*F65)</f>
        <v>64000</v>
      </c>
      <c r="K65" s="73"/>
      <c r="L65" s="95"/>
      <c r="M65" s="95"/>
    </row>
    <row r="66" spans="1:255" ht="12.75" customHeight="1">
      <c r="A66" s="39"/>
      <c r="B66" s="109" t="s">
        <v>114</v>
      </c>
      <c r="C66" s="116" t="s">
        <v>61</v>
      </c>
      <c r="D66" s="116">
        <v>0.5</v>
      </c>
      <c r="E66" s="106" t="s">
        <v>110</v>
      </c>
      <c r="F66" s="147">
        <v>100000</v>
      </c>
      <c r="G66" s="146">
        <f>(D66*F66)</f>
        <v>50000</v>
      </c>
      <c r="K66" s="73"/>
      <c r="L66" s="95"/>
      <c r="M66" s="95"/>
    </row>
    <row r="67" spans="1:255" ht="12.75" customHeight="1">
      <c r="A67" s="39"/>
      <c r="B67" s="109" t="s">
        <v>93</v>
      </c>
      <c r="C67" s="116" t="s">
        <v>85</v>
      </c>
      <c r="D67" s="116">
        <v>1</v>
      </c>
      <c r="E67" s="106" t="s">
        <v>94</v>
      </c>
      <c r="F67" s="147">
        <v>42000</v>
      </c>
      <c r="G67" s="146">
        <f>(D67*F67)</f>
        <v>42000</v>
      </c>
      <c r="K67" s="73"/>
      <c r="L67" s="95"/>
      <c r="M67" s="95"/>
    </row>
    <row r="68" spans="1:255" ht="12.75" customHeight="1">
      <c r="A68" s="39"/>
      <c r="B68" s="109" t="s">
        <v>95</v>
      </c>
      <c r="C68" s="116" t="s">
        <v>85</v>
      </c>
      <c r="D68" s="116">
        <v>40</v>
      </c>
      <c r="E68" s="106" t="s">
        <v>78</v>
      </c>
      <c r="F68" s="147">
        <v>2300</v>
      </c>
      <c r="G68" s="146">
        <f>(D68*F68)</f>
        <v>92000</v>
      </c>
      <c r="K68" s="73"/>
      <c r="L68" s="95"/>
      <c r="M68" s="95"/>
    </row>
    <row r="69" spans="1:255" ht="12.75" customHeight="1">
      <c r="A69" s="39"/>
      <c r="B69" s="114" t="s">
        <v>30</v>
      </c>
      <c r="C69" s="115"/>
      <c r="D69" s="115"/>
      <c r="E69" s="115"/>
      <c r="F69" s="141"/>
      <c r="G69" s="142">
        <f>SUM(G51:G68)</f>
        <v>1424940</v>
      </c>
    </row>
    <row r="70" spans="1:255" ht="12" customHeight="1">
      <c r="A70" s="2"/>
      <c r="B70" s="90"/>
      <c r="C70" s="91"/>
      <c r="D70" s="91"/>
      <c r="E70" s="92"/>
      <c r="F70" s="93"/>
      <c r="G70" s="94"/>
    </row>
    <row r="71" spans="1:255" s="155" customFormat="1" ht="12" customHeight="1">
      <c r="A71" s="148"/>
      <c r="B71" s="149" t="s">
        <v>31</v>
      </c>
      <c r="C71" s="150"/>
      <c r="D71" s="151"/>
      <c r="E71" s="151"/>
      <c r="F71" s="152"/>
      <c r="G71" s="153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  <c r="EN71" s="154"/>
      <c r="EO71" s="154"/>
      <c r="EP71" s="154"/>
      <c r="EQ71" s="154"/>
      <c r="ER71" s="154"/>
      <c r="ES71" s="154"/>
      <c r="ET71" s="154"/>
      <c r="EU71" s="154"/>
      <c r="EV71" s="154"/>
      <c r="EW71" s="154"/>
      <c r="EX71" s="154"/>
      <c r="EY71" s="154"/>
      <c r="EZ71" s="154"/>
      <c r="FA71" s="154"/>
      <c r="FB71" s="154"/>
      <c r="FC71" s="154"/>
      <c r="FD71" s="154"/>
      <c r="FE71" s="154"/>
      <c r="FF71" s="154"/>
      <c r="FG71" s="154"/>
      <c r="FH71" s="154"/>
      <c r="FI71" s="154"/>
      <c r="FJ71" s="154"/>
      <c r="FK71" s="154"/>
      <c r="FL71" s="154"/>
      <c r="FM71" s="154"/>
      <c r="FN71" s="154"/>
      <c r="FO71" s="154"/>
      <c r="FP71" s="154"/>
      <c r="FQ71" s="154"/>
      <c r="FR71" s="154"/>
      <c r="FS71" s="154"/>
      <c r="FT71" s="154"/>
      <c r="FU71" s="154"/>
      <c r="FV71" s="154"/>
      <c r="FW71" s="154"/>
      <c r="FX71" s="154"/>
      <c r="FY71" s="154"/>
      <c r="FZ71" s="154"/>
      <c r="GA71" s="154"/>
      <c r="GB71" s="154"/>
      <c r="GC71" s="154"/>
      <c r="GD71" s="154"/>
      <c r="GE71" s="154"/>
      <c r="GF71" s="154"/>
      <c r="GG71" s="154"/>
      <c r="GH71" s="154"/>
      <c r="GI71" s="154"/>
      <c r="GJ71" s="154"/>
      <c r="GK71" s="154"/>
      <c r="GL71" s="154"/>
      <c r="GM71" s="154"/>
      <c r="GN71" s="154"/>
      <c r="GO71" s="154"/>
      <c r="GP71" s="154"/>
      <c r="GQ71" s="154"/>
      <c r="GR71" s="154"/>
      <c r="GS71" s="154"/>
      <c r="GT71" s="154"/>
      <c r="GU71" s="154"/>
      <c r="GV71" s="154"/>
      <c r="GW71" s="154"/>
      <c r="GX71" s="154"/>
      <c r="GY71" s="154"/>
      <c r="GZ71" s="154"/>
      <c r="HA71" s="154"/>
      <c r="HB71" s="154"/>
      <c r="HC71" s="154"/>
      <c r="HD71" s="154"/>
      <c r="HE71" s="154"/>
      <c r="HF71" s="154"/>
      <c r="HG71" s="154"/>
      <c r="HH71" s="154"/>
      <c r="HI71" s="154"/>
      <c r="HJ71" s="154"/>
      <c r="HK71" s="154"/>
      <c r="HL71" s="154"/>
      <c r="HM71" s="154"/>
      <c r="HN71" s="154"/>
      <c r="HO71" s="154"/>
      <c r="HP71" s="154"/>
      <c r="HQ71" s="154"/>
      <c r="HR71" s="154"/>
      <c r="HS71" s="154"/>
      <c r="HT71" s="154"/>
      <c r="HU71" s="154"/>
      <c r="HV71" s="154"/>
      <c r="HW71" s="154"/>
      <c r="HX71" s="154"/>
      <c r="HY71" s="154"/>
      <c r="HZ71" s="154"/>
      <c r="IA71" s="154"/>
      <c r="IB71" s="154"/>
      <c r="IC71" s="154"/>
      <c r="ID71" s="154"/>
      <c r="IE71" s="154"/>
      <c r="IF71" s="154"/>
      <c r="IG71" s="154"/>
      <c r="IH71" s="154"/>
      <c r="II71" s="154"/>
      <c r="IJ71" s="154"/>
      <c r="IK71" s="154"/>
      <c r="IL71" s="154"/>
      <c r="IM71" s="154"/>
      <c r="IN71" s="154"/>
      <c r="IO71" s="154"/>
      <c r="IP71" s="154"/>
      <c r="IQ71" s="154"/>
      <c r="IR71" s="154"/>
      <c r="IS71" s="154"/>
      <c r="IT71" s="154"/>
      <c r="IU71" s="154"/>
    </row>
    <row r="72" spans="1:255" s="155" customFormat="1" ht="24" customHeight="1">
      <c r="A72" s="148"/>
      <c r="B72" s="156" t="s">
        <v>32</v>
      </c>
      <c r="C72" s="157" t="s">
        <v>28</v>
      </c>
      <c r="D72" s="157" t="s">
        <v>29</v>
      </c>
      <c r="E72" s="156" t="s">
        <v>16</v>
      </c>
      <c r="F72" s="157" t="s">
        <v>17</v>
      </c>
      <c r="G72" s="156" t="s">
        <v>18</v>
      </c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  <c r="DT72" s="154"/>
      <c r="DU72" s="154"/>
      <c r="DV72" s="154"/>
      <c r="DW72" s="154"/>
      <c r="DX72" s="154"/>
      <c r="DY72" s="154"/>
      <c r="DZ72" s="154"/>
      <c r="EA72" s="154"/>
      <c r="EB72" s="154"/>
      <c r="EC72" s="154"/>
      <c r="ED72" s="154"/>
      <c r="EE72" s="154"/>
      <c r="EF72" s="154"/>
      <c r="EG72" s="154"/>
      <c r="EH72" s="154"/>
      <c r="EI72" s="154"/>
      <c r="EJ72" s="154"/>
      <c r="EK72" s="154"/>
      <c r="EL72" s="154"/>
      <c r="EM72" s="154"/>
      <c r="EN72" s="154"/>
      <c r="EO72" s="154"/>
      <c r="EP72" s="154"/>
      <c r="EQ72" s="154"/>
      <c r="ER72" s="154"/>
      <c r="ES72" s="154"/>
      <c r="ET72" s="154"/>
      <c r="EU72" s="154"/>
      <c r="EV72" s="154"/>
      <c r="EW72" s="154"/>
      <c r="EX72" s="154"/>
      <c r="EY72" s="154"/>
      <c r="EZ72" s="154"/>
      <c r="FA72" s="154"/>
      <c r="FB72" s="154"/>
      <c r="FC72" s="154"/>
      <c r="FD72" s="154"/>
      <c r="FE72" s="154"/>
      <c r="FF72" s="154"/>
      <c r="FG72" s="154"/>
      <c r="FH72" s="154"/>
      <c r="FI72" s="154"/>
      <c r="FJ72" s="154"/>
      <c r="FK72" s="154"/>
      <c r="FL72" s="154"/>
      <c r="FM72" s="154"/>
      <c r="FN72" s="154"/>
      <c r="FO72" s="154"/>
      <c r="FP72" s="154"/>
      <c r="FQ72" s="154"/>
      <c r="FR72" s="154"/>
      <c r="FS72" s="154"/>
      <c r="FT72" s="154"/>
      <c r="FU72" s="154"/>
      <c r="FV72" s="154"/>
      <c r="FW72" s="154"/>
      <c r="FX72" s="154"/>
      <c r="FY72" s="154"/>
      <c r="FZ72" s="154"/>
      <c r="GA72" s="154"/>
      <c r="GB72" s="154"/>
      <c r="GC72" s="154"/>
      <c r="GD72" s="154"/>
      <c r="GE72" s="154"/>
      <c r="GF72" s="154"/>
      <c r="GG72" s="154"/>
      <c r="GH72" s="154"/>
      <c r="GI72" s="154"/>
      <c r="GJ72" s="154"/>
      <c r="GK72" s="154"/>
      <c r="GL72" s="154"/>
      <c r="GM72" s="154"/>
      <c r="GN72" s="154"/>
      <c r="GO72" s="154"/>
      <c r="GP72" s="154"/>
      <c r="GQ72" s="154"/>
      <c r="GR72" s="154"/>
      <c r="GS72" s="154"/>
      <c r="GT72" s="154"/>
      <c r="GU72" s="154"/>
      <c r="GV72" s="154"/>
      <c r="GW72" s="154"/>
      <c r="GX72" s="154"/>
      <c r="GY72" s="154"/>
      <c r="GZ72" s="154"/>
      <c r="HA72" s="154"/>
      <c r="HB72" s="154"/>
      <c r="HC72" s="154"/>
      <c r="HD72" s="154"/>
      <c r="HE72" s="154"/>
      <c r="HF72" s="154"/>
      <c r="HG72" s="154"/>
      <c r="HH72" s="154"/>
      <c r="HI72" s="154"/>
      <c r="HJ72" s="154"/>
      <c r="HK72" s="154"/>
      <c r="HL72" s="154"/>
      <c r="HM72" s="154"/>
      <c r="HN72" s="154"/>
      <c r="HO72" s="154"/>
      <c r="HP72" s="154"/>
      <c r="HQ72" s="154"/>
      <c r="HR72" s="154"/>
      <c r="HS72" s="154"/>
      <c r="HT72" s="154"/>
      <c r="HU72" s="154"/>
      <c r="HV72" s="154"/>
      <c r="HW72" s="154"/>
      <c r="HX72" s="154"/>
      <c r="HY72" s="154"/>
      <c r="HZ72" s="154"/>
      <c r="IA72" s="154"/>
      <c r="IB72" s="154"/>
      <c r="IC72" s="154"/>
      <c r="ID72" s="154"/>
      <c r="IE72" s="154"/>
      <c r="IF72" s="154"/>
      <c r="IG72" s="154"/>
      <c r="IH72" s="154"/>
      <c r="II72" s="154"/>
      <c r="IJ72" s="154"/>
      <c r="IK72" s="154"/>
      <c r="IL72" s="154"/>
      <c r="IM72" s="154"/>
      <c r="IN72" s="154"/>
      <c r="IO72" s="154"/>
      <c r="IP72" s="154"/>
      <c r="IQ72" s="154"/>
      <c r="IR72" s="154"/>
      <c r="IS72" s="154"/>
      <c r="IT72" s="154"/>
      <c r="IU72" s="154"/>
    </row>
    <row r="73" spans="1:255" ht="12" customHeight="1">
      <c r="A73" s="5"/>
      <c r="B73" s="158" t="s">
        <v>96</v>
      </c>
      <c r="C73" s="159" t="s">
        <v>116</v>
      </c>
      <c r="D73" s="159">
        <v>1</v>
      </c>
      <c r="E73" s="159" t="s">
        <v>118</v>
      </c>
      <c r="F73" s="160">
        <v>200000</v>
      </c>
      <c r="G73" s="161">
        <f>+F73*D73</f>
        <v>200000</v>
      </c>
    </row>
    <row r="74" spans="1:255" ht="12.75" customHeight="1">
      <c r="A74" s="39"/>
      <c r="B74" s="114" t="s">
        <v>33</v>
      </c>
      <c r="C74" s="115"/>
      <c r="D74" s="115"/>
      <c r="E74" s="115"/>
      <c r="F74" s="141"/>
      <c r="G74" s="142">
        <f>+G73</f>
        <v>200000</v>
      </c>
    </row>
    <row r="75" spans="1:255" s="155" customFormat="1" ht="11.25" customHeight="1">
      <c r="A75" s="154"/>
      <c r="B75" s="162"/>
      <c r="C75" s="162"/>
      <c r="D75" s="162"/>
      <c r="E75" s="162"/>
      <c r="F75" s="163"/>
      <c r="G75" s="163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4"/>
      <c r="CP75" s="154"/>
      <c r="CQ75" s="154"/>
      <c r="CR75" s="154"/>
      <c r="CS75" s="154"/>
      <c r="CT75" s="154"/>
      <c r="CU75" s="154"/>
      <c r="CV75" s="154"/>
      <c r="CW75" s="154"/>
      <c r="CX75" s="154"/>
      <c r="CY75" s="154"/>
      <c r="CZ75" s="154"/>
      <c r="DA75" s="154"/>
      <c r="DB75" s="154"/>
      <c r="DC75" s="154"/>
      <c r="DD75" s="154"/>
      <c r="DE75" s="154"/>
      <c r="DF75" s="154"/>
      <c r="DG75" s="154"/>
      <c r="DH75" s="154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4"/>
      <c r="DY75" s="154"/>
      <c r="DZ75" s="154"/>
      <c r="EA75" s="154"/>
      <c r="EB75" s="154"/>
      <c r="EC75" s="154"/>
      <c r="ED75" s="154"/>
      <c r="EE75" s="154"/>
      <c r="EF75" s="154"/>
      <c r="EG75" s="154"/>
      <c r="EH75" s="154"/>
      <c r="EI75" s="154"/>
      <c r="EJ75" s="154"/>
      <c r="EK75" s="154"/>
      <c r="EL75" s="154"/>
      <c r="EM75" s="154"/>
      <c r="EN75" s="154"/>
      <c r="EO75" s="154"/>
      <c r="EP75" s="154"/>
      <c r="EQ75" s="154"/>
      <c r="ER75" s="154"/>
      <c r="ES75" s="154"/>
      <c r="ET75" s="154"/>
      <c r="EU75" s="154"/>
      <c r="EV75" s="154"/>
      <c r="EW75" s="154"/>
      <c r="EX75" s="154"/>
      <c r="EY75" s="154"/>
      <c r="EZ75" s="154"/>
      <c r="FA75" s="154"/>
      <c r="FB75" s="154"/>
      <c r="FC75" s="154"/>
      <c r="FD75" s="154"/>
      <c r="FE75" s="154"/>
      <c r="FF75" s="154"/>
      <c r="FG75" s="154"/>
      <c r="FH75" s="154"/>
      <c r="FI75" s="154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54"/>
      <c r="FW75" s="154"/>
      <c r="FX75" s="154"/>
      <c r="FY75" s="154"/>
      <c r="FZ75" s="154"/>
      <c r="GA75" s="154"/>
      <c r="GB75" s="154"/>
      <c r="GC75" s="154"/>
      <c r="GD75" s="154"/>
      <c r="GE75" s="154"/>
      <c r="GF75" s="154"/>
      <c r="GG75" s="154"/>
      <c r="GH75" s="154"/>
      <c r="GI75" s="154"/>
      <c r="GJ75" s="154"/>
      <c r="GK75" s="154"/>
      <c r="GL75" s="154"/>
      <c r="GM75" s="154"/>
      <c r="GN75" s="154"/>
      <c r="GO75" s="154"/>
      <c r="GP75" s="154"/>
      <c r="GQ75" s="154"/>
      <c r="GR75" s="154"/>
      <c r="GS75" s="154"/>
      <c r="GT75" s="154"/>
      <c r="GU75" s="154"/>
      <c r="GV75" s="154"/>
      <c r="GW75" s="154"/>
      <c r="GX75" s="154"/>
      <c r="GY75" s="154"/>
      <c r="GZ75" s="154"/>
      <c r="HA75" s="154"/>
      <c r="HB75" s="154"/>
      <c r="HC75" s="154"/>
      <c r="HD75" s="154"/>
      <c r="HE75" s="154"/>
      <c r="HF75" s="154"/>
      <c r="HG75" s="154"/>
      <c r="HH75" s="154"/>
      <c r="HI75" s="154"/>
      <c r="HJ75" s="154"/>
      <c r="HK75" s="154"/>
      <c r="HL75" s="154"/>
      <c r="HM75" s="154"/>
      <c r="HN75" s="154"/>
      <c r="HO75" s="154"/>
      <c r="HP75" s="154"/>
      <c r="HQ75" s="154"/>
      <c r="HR75" s="154"/>
      <c r="HS75" s="154"/>
      <c r="HT75" s="154"/>
      <c r="HU75" s="154"/>
      <c r="HV75" s="154"/>
      <c r="HW75" s="154"/>
      <c r="HX75" s="154"/>
      <c r="HY75" s="154"/>
      <c r="HZ75" s="154"/>
      <c r="IA75" s="154"/>
      <c r="IB75" s="154"/>
      <c r="IC75" s="154"/>
      <c r="ID75" s="154"/>
      <c r="IE75" s="154"/>
      <c r="IF75" s="154"/>
      <c r="IG75" s="154"/>
      <c r="IH75" s="154"/>
      <c r="II75" s="154"/>
      <c r="IJ75" s="154"/>
      <c r="IK75" s="154"/>
      <c r="IL75" s="154"/>
      <c r="IM75" s="154"/>
      <c r="IN75" s="154"/>
      <c r="IO75" s="154"/>
      <c r="IP75" s="154"/>
      <c r="IQ75" s="154"/>
      <c r="IR75" s="154"/>
      <c r="IS75" s="154"/>
      <c r="IT75" s="154"/>
      <c r="IU75" s="154"/>
    </row>
    <row r="76" spans="1:255" s="155" customFormat="1" ht="11.25" customHeight="1">
      <c r="A76" s="154"/>
      <c r="B76" s="42" t="s">
        <v>34</v>
      </c>
      <c r="C76" s="43"/>
      <c r="D76" s="43"/>
      <c r="E76" s="43"/>
      <c r="F76" s="43"/>
      <c r="G76" s="44">
        <f>G29+G34+G46+G69+G74</f>
        <v>5863940</v>
      </c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54"/>
      <c r="CL76" s="154"/>
      <c r="CM76" s="154"/>
      <c r="CN76" s="154"/>
      <c r="CO76" s="154"/>
      <c r="CP76" s="154"/>
      <c r="CQ76" s="154"/>
      <c r="CR76" s="154"/>
      <c r="CS76" s="154"/>
      <c r="CT76" s="154"/>
      <c r="CU76" s="154"/>
      <c r="CV76" s="154"/>
      <c r="CW76" s="154"/>
      <c r="CX76" s="154"/>
      <c r="CY76" s="154"/>
      <c r="CZ76" s="154"/>
      <c r="DA76" s="154"/>
      <c r="DB76" s="154"/>
      <c r="DC76" s="154"/>
      <c r="DD76" s="154"/>
      <c r="DE76" s="154"/>
      <c r="DF76" s="154"/>
      <c r="DG76" s="154"/>
      <c r="DH76" s="154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154"/>
      <c r="DY76" s="154"/>
      <c r="DZ76" s="154"/>
      <c r="EA76" s="154"/>
      <c r="EB76" s="154"/>
      <c r="EC76" s="154"/>
      <c r="ED76" s="154"/>
      <c r="EE76" s="154"/>
      <c r="EF76" s="154"/>
      <c r="EG76" s="154"/>
      <c r="EH76" s="154"/>
      <c r="EI76" s="154"/>
      <c r="EJ76" s="154"/>
      <c r="EK76" s="154"/>
      <c r="EL76" s="154"/>
      <c r="EM76" s="154"/>
      <c r="EN76" s="154"/>
      <c r="EO76" s="154"/>
      <c r="EP76" s="154"/>
      <c r="EQ76" s="154"/>
      <c r="ER76" s="154"/>
      <c r="ES76" s="154"/>
      <c r="ET76" s="154"/>
      <c r="EU76" s="154"/>
      <c r="EV76" s="154"/>
      <c r="EW76" s="154"/>
      <c r="EX76" s="154"/>
      <c r="EY76" s="154"/>
      <c r="EZ76" s="154"/>
      <c r="FA76" s="154"/>
      <c r="FB76" s="154"/>
      <c r="FC76" s="154"/>
      <c r="FD76" s="154"/>
      <c r="FE76" s="154"/>
      <c r="FF76" s="154"/>
      <c r="FG76" s="154"/>
      <c r="FH76" s="154"/>
      <c r="FI76" s="154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154"/>
      <c r="FW76" s="154"/>
      <c r="FX76" s="154"/>
      <c r="FY76" s="154"/>
      <c r="FZ76" s="154"/>
      <c r="GA76" s="154"/>
      <c r="GB76" s="154"/>
      <c r="GC76" s="154"/>
      <c r="GD76" s="154"/>
      <c r="GE76" s="154"/>
      <c r="GF76" s="154"/>
      <c r="GG76" s="154"/>
      <c r="GH76" s="154"/>
      <c r="GI76" s="154"/>
      <c r="GJ76" s="154"/>
      <c r="GK76" s="154"/>
      <c r="GL76" s="154"/>
      <c r="GM76" s="154"/>
      <c r="GN76" s="154"/>
      <c r="GO76" s="154"/>
      <c r="GP76" s="154"/>
      <c r="GQ76" s="154"/>
      <c r="GR76" s="154"/>
      <c r="GS76" s="154"/>
      <c r="GT76" s="154"/>
      <c r="GU76" s="154"/>
      <c r="GV76" s="154"/>
      <c r="GW76" s="154"/>
      <c r="GX76" s="154"/>
      <c r="GY76" s="154"/>
      <c r="GZ76" s="154"/>
      <c r="HA76" s="154"/>
      <c r="HB76" s="154"/>
      <c r="HC76" s="154"/>
      <c r="HD76" s="154"/>
      <c r="HE76" s="154"/>
      <c r="HF76" s="154"/>
      <c r="HG76" s="154"/>
      <c r="HH76" s="154"/>
      <c r="HI76" s="154"/>
      <c r="HJ76" s="154"/>
      <c r="HK76" s="154"/>
      <c r="HL76" s="154"/>
      <c r="HM76" s="154"/>
      <c r="HN76" s="154"/>
      <c r="HO76" s="154"/>
      <c r="HP76" s="154"/>
      <c r="HQ76" s="154"/>
      <c r="HR76" s="154"/>
      <c r="HS76" s="154"/>
      <c r="HT76" s="154"/>
      <c r="HU76" s="154"/>
      <c r="HV76" s="154"/>
      <c r="HW76" s="154"/>
      <c r="HX76" s="154"/>
      <c r="HY76" s="154"/>
      <c r="HZ76" s="154"/>
      <c r="IA76" s="154"/>
      <c r="IB76" s="154"/>
      <c r="IC76" s="154"/>
      <c r="ID76" s="154"/>
      <c r="IE76" s="154"/>
      <c r="IF76" s="154"/>
      <c r="IG76" s="154"/>
      <c r="IH76" s="154"/>
      <c r="II76" s="154"/>
      <c r="IJ76" s="154"/>
      <c r="IK76" s="154"/>
      <c r="IL76" s="154"/>
      <c r="IM76" s="154"/>
      <c r="IN76" s="154"/>
      <c r="IO76" s="154"/>
      <c r="IP76" s="154"/>
      <c r="IQ76" s="154"/>
      <c r="IR76" s="154"/>
      <c r="IS76" s="154"/>
      <c r="IT76" s="154"/>
      <c r="IU76" s="154"/>
    </row>
    <row r="77" spans="1:255" s="155" customFormat="1" ht="11.25" customHeight="1">
      <c r="A77" s="154"/>
      <c r="B77" s="45" t="s">
        <v>35</v>
      </c>
      <c r="C77" s="33"/>
      <c r="D77" s="33"/>
      <c r="E77" s="33"/>
      <c r="F77" s="33"/>
      <c r="G77" s="46">
        <f>G76*0.05</f>
        <v>293197</v>
      </c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54"/>
      <c r="CL77" s="154"/>
      <c r="CM77" s="154"/>
      <c r="CN77" s="154"/>
      <c r="CO77" s="154"/>
      <c r="CP77" s="154"/>
      <c r="CQ77" s="154"/>
      <c r="CR77" s="154"/>
      <c r="CS77" s="154"/>
      <c r="CT77" s="154"/>
      <c r="CU77" s="154"/>
      <c r="CV77" s="154"/>
      <c r="CW77" s="154"/>
      <c r="CX77" s="154"/>
      <c r="CY77" s="154"/>
      <c r="CZ77" s="154"/>
      <c r="DA77" s="154"/>
      <c r="DB77" s="154"/>
      <c r="DC77" s="154"/>
      <c r="DD77" s="154"/>
      <c r="DE77" s="154"/>
      <c r="DF77" s="154"/>
      <c r="DG77" s="154"/>
      <c r="DH77" s="154"/>
      <c r="DI77" s="154"/>
      <c r="DJ77" s="154"/>
      <c r="DK77" s="154"/>
      <c r="DL77" s="154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154"/>
      <c r="DY77" s="154"/>
      <c r="DZ77" s="154"/>
      <c r="EA77" s="154"/>
      <c r="EB77" s="154"/>
      <c r="EC77" s="154"/>
      <c r="ED77" s="154"/>
      <c r="EE77" s="154"/>
      <c r="EF77" s="154"/>
      <c r="EG77" s="154"/>
      <c r="EH77" s="154"/>
      <c r="EI77" s="154"/>
      <c r="EJ77" s="154"/>
      <c r="EK77" s="154"/>
      <c r="EL77" s="154"/>
      <c r="EM77" s="154"/>
      <c r="EN77" s="154"/>
      <c r="EO77" s="154"/>
      <c r="EP77" s="154"/>
      <c r="EQ77" s="154"/>
      <c r="ER77" s="154"/>
      <c r="ES77" s="154"/>
      <c r="ET77" s="154"/>
      <c r="EU77" s="154"/>
      <c r="EV77" s="154"/>
      <c r="EW77" s="154"/>
      <c r="EX77" s="154"/>
      <c r="EY77" s="154"/>
      <c r="EZ77" s="154"/>
      <c r="FA77" s="154"/>
      <c r="FB77" s="154"/>
      <c r="FC77" s="154"/>
      <c r="FD77" s="154"/>
      <c r="FE77" s="154"/>
      <c r="FF77" s="154"/>
      <c r="FG77" s="154"/>
      <c r="FH77" s="154"/>
      <c r="FI77" s="154"/>
      <c r="FJ77" s="154"/>
      <c r="FK77" s="154"/>
      <c r="FL77" s="154"/>
      <c r="FM77" s="154"/>
      <c r="FN77" s="154"/>
      <c r="FO77" s="154"/>
      <c r="FP77" s="154"/>
      <c r="FQ77" s="154"/>
      <c r="FR77" s="154"/>
      <c r="FS77" s="154"/>
      <c r="FT77" s="154"/>
      <c r="FU77" s="154"/>
      <c r="FV77" s="154"/>
      <c r="FW77" s="154"/>
      <c r="FX77" s="154"/>
      <c r="FY77" s="154"/>
      <c r="FZ77" s="154"/>
      <c r="GA77" s="154"/>
      <c r="GB77" s="154"/>
      <c r="GC77" s="154"/>
      <c r="GD77" s="154"/>
      <c r="GE77" s="154"/>
      <c r="GF77" s="154"/>
      <c r="GG77" s="154"/>
      <c r="GH77" s="154"/>
      <c r="GI77" s="154"/>
      <c r="GJ77" s="154"/>
      <c r="GK77" s="154"/>
      <c r="GL77" s="154"/>
      <c r="GM77" s="154"/>
      <c r="GN77" s="154"/>
      <c r="GO77" s="154"/>
      <c r="GP77" s="154"/>
      <c r="GQ77" s="154"/>
      <c r="GR77" s="154"/>
      <c r="GS77" s="154"/>
      <c r="GT77" s="154"/>
      <c r="GU77" s="154"/>
      <c r="GV77" s="154"/>
      <c r="GW77" s="154"/>
      <c r="GX77" s="154"/>
      <c r="GY77" s="154"/>
      <c r="GZ77" s="154"/>
      <c r="HA77" s="154"/>
      <c r="HB77" s="154"/>
      <c r="HC77" s="154"/>
      <c r="HD77" s="154"/>
      <c r="HE77" s="154"/>
      <c r="HF77" s="154"/>
      <c r="HG77" s="154"/>
      <c r="HH77" s="154"/>
      <c r="HI77" s="154"/>
      <c r="HJ77" s="154"/>
      <c r="HK77" s="154"/>
      <c r="HL77" s="154"/>
      <c r="HM77" s="154"/>
      <c r="HN77" s="154"/>
      <c r="HO77" s="154"/>
      <c r="HP77" s="154"/>
      <c r="HQ77" s="154"/>
      <c r="HR77" s="154"/>
      <c r="HS77" s="154"/>
      <c r="HT77" s="154"/>
      <c r="HU77" s="154"/>
      <c r="HV77" s="154"/>
      <c r="HW77" s="154"/>
      <c r="HX77" s="154"/>
      <c r="HY77" s="154"/>
      <c r="HZ77" s="154"/>
      <c r="IA77" s="154"/>
      <c r="IB77" s="154"/>
      <c r="IC77" s="154"/>
      <c r="ID77" s="154"/>
      <c r="IE77" s="154"/>
      <c r="IF77" s="154"/>
      <c r="IG77" s="154"/>
      <c r="IH77" s="154"/>
      <c r="II77" s="154"/>
      <c r="IJ77" s="154"/>
      <c r="IK77" s="154"/>
      <c r="IL77" s="154"/>
      <c r="IM77" s="154"/>
      <c r="IN77" s="154"/>
      <c r="IO77" s="154"/>
      <c r="IP77" s="154"/>
      <c r="IQ77" s="154"/>
      <c r="IR77" s="154"/>
      <c r="IS77" s="154"/>
      <c r="IT77" s="154"/>
      <c r="IU77" s="154"/>
    </row>
    <row r="78" spans="1:255" s="155" customFormat="1" ht="11.25" customHeight="1">
      <c r="A78" s="154"/>
      <c r="B78" s="47" t="s">
        <v>36</v>
      </c>
      <c r="C78" s="32"/>
      <c r="D78" s="32"/>
      <c r="E78" s="32"/>
      <c r="F78" s="32"/>
      <c r="G78" s="48">
        <f>G77+G76</f>
        <v>6157137</v>
      </c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154"/>
      <c r="DY78" s="154"/>
      <c r="DZ78" s="154"/>
      <c r="EA78" s="154"/>
      <c r="EB78" s="154"/>
      <c r="EC78" s="154"/>
      <c r="ED78" s="154"/>
      <c r="EE78" s="154"/>
      <c r="EF78" s="154"/>
      <c r="EG78" s="154"/>
      <c r="EH78" s="154"/>
      <c r="EI78" s="154"/>
      <c r="EJ78" s="154"/>
      <c r="EK78" s="154"/>
      <c r="EL78" s="154"/>
      <c r="EM78" s="154"/>
      <c r="EN78" s="154"/>
      <c r="EO78" s="154"/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/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/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/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/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154"/>
      <c r="IG78" s="154"/>
      <c r="IH78" s="154"/>
      <c r="II78" s="154"/>
      <c r="IJ78" s="154"/>
      <c r="IK78" s="154"/>
      <c r="IL78" s="154"/>
      <c r="IM78" s="154"/>
      <c r="IN78" s="154"/>
      <c r="IO78" s="154"/>
      <c r="IP78" s="154"/>
      <c r="IQ78" s="154"/>
      <c r="IR78" s="154"/>
      <c r="IS78" s="154"/>
      <c r="IT78" s="154"/>
      <c r="IU78" s="154"/>
    </row>
    <row r="79" spans="1:255" s="155" customFormat="1" ht="11.25" customHeight="1">
      <c r="A79" s="154"/>
      <c r="B79" s="45" t="s">
        <v>37</v>
      </c>
      <c r="C79" s="33"/>
      <c r="D79" s="33"/>
      <c r="E79" s="33"/>
      <c r="F79" s="33"/>
      <c r="G79" s="46">
        <f>G12</f>
        <v>9900000</v>
      </c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/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154"/>
      <c r="DY79" s="154"/>
      <c r="DZ79" s="154"/>
      <c r="EA79" s="154"/>
      <c r="EB79" s="154"/>
      <c r="EC79" s="154"/>
      <c r="ED79" s="154"/>
      <c r="EE79" s="154"/>
      <c r="EF79" s="154"/>
      <c r="EG79" s="154"/>
      <c r="EH79" s="154"/>
      <c r="EI79" s="154"/>
      <c r="EJ79" s="154"/>
      <c r="EK79" s="154"/>
      <c r="EL79" s="154"/>
      <c r="EM79" s="154"/>
      <c r="EN79" s="154"/>
      <c r="EO79" s="154"/>
      <c r="EP79" s="154"/>
      <c r="EQ79" s="154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/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  <c r="FX79" s="154"/>
      <c r="FY79" s="154"/>
      <c r="FZ79" s="154"/>
      <c r="GA79" s="154"/>
      <c r="GB79" s="154"/>
      <c r="GC79" s="154"/>
      <c r="GD79" s="154"/>
      <c r="GE79" s="154"/>
      <c r="GF79" s="154"/>
      <c r="GG79" s="154"/>
      <c r="GH79" s="154"/>
      <c r="GI79" s="154"/>
      <c r="GJ79" s="154"/>
      <c r="GK79" s="154"/>
      <c r="GL79" s="154"/>
      <c r="GM79" s="154"/>
      <c r="GN79" s="154"/>
      <c r="GO79" s="154"/>
      <c r="GP79" s="154"/>
      <c r="GQ79" s="154"/>
      <c r="GR79" s="154"/>
      <c r="GS79" s="154"/>
      <c r="GT79" s="154"/>
      <c r="GU79" s="154"/>
      <c r="GV79" s="154"/>
      <c r="GW79" s="154"/>
      <c r="GX79" s="154"/>
      <c r="GY79" s="154"/>
      <c r="GZ79" s="154"/>
      <c r="HA79" s="154"/>
      <c r="HB79" s="154"/>
      <c r="HC79" s="154"/>
      <c r="HD79" s="154"/>
      <c r="HE79" s="154"/>
      <c r="HF79" s="154"/>
      <c r="HG79" s="154"/>
      <c r="HH79" s="154"/>
      <c r="HI79" s="154"/>
      <c r="HJ79" s="154"/>
      <c r="HK79" s="154"/>
      <c r="HL79" s="154"/>
      <c r="HM79" s="154"/>
      <c r="HN79" s="154"/>
      <c r="HO79" s="154"/>
      <c r="HP79" s="154"/>
      <c r="HQ79" s="154"/>
      <c r="HR79" s="154"/>
      <c r="HS79" s="154"/>
      <c r="HT79" s="154"/>
      <c r="HU79" s="154"/>
      <c r="HV79" s="154"/>
      <c r="HW79" s="154"/>
      <c r="HX79" s="154"/>
      <c r="HY79" s="154"/>
      <c r="HZ79" s="154"/>
      <c r="IA79" s="154"/>
      <c r="IB79" s="154"/>
      <c r="IC79" s="154"/>
      <c r="ID79" s="154"/>
      <c r="IE79" s="154"/>
      <c r="IF79" s="154"/>
      <c r="IG79" s="154"/>
      <c r="IH79" s="154"/>
      <c r="II79" s="154"/>
      <c r="IJ79" s="154"/>
      <c r="IK79" s="154"/>
      <c r="IL79" s="154"/>
      <c r="IM79" s="154"/>
      <c r="IN79" s="154"/>
      <c r="IO79" s="154"/>
      <c r="IP79" s="154"/>
      <c r="IQ79" s="154"/>
      <c r="IR79" s="154"/>
      <c r="IS79" s="154"/>
      <c r="IT79" s="154"/>
      <c r="IU79" s="154"/>
    </row>
    <row r="80" spans="1:255" s="155" customFormat="1" ht="11.25" customHeight="1">
      <c r="A80" s="154"/>
      <c r="B80" s="49" t="s">
        <v>38</v>
      </c>
      <c r="C80" s="50"/>
      <c r="D80" s="50"/>
      <c r="E80" s="50"/>
      <c r="F80" s="50"/>
      <c r="G80" s="164">
        <f>G79-G78</f>
        <v>3742863</v>
      </c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154"/>
      <c r="DM80" s="154"/>
      <c r="DN80" s="154"/>
      <c r="DO80" s="154"/>
      <c r="DP80" s="154"/>
      <c r="DQ80" s="154"/>
      <c r="DR80" s="154"/>
      <c r="DS80" s="154"/>
      <c r="DT80" s="154"/>
      <c r="DU80" s="154"/>
      <c r="DV80" s="154"/>
      <c r="DW80" s="154"/>
      <c r="DX80" s="154"/>
      <c r="DY80" s="154"/>
      <c r="DZ80" s="154"/>
      <c r="EA80" s="154"/>
      <c r="EB80" s="154"/>
      <c r="EC80" s="154"/>
      <c r="ED80" s="154"/>
      <c r="EE80" s="154"/>
      <c r="EF80" s="154"/>
      <c r="EG80" s="154"/>
      <c r="EH80" s="154"/>
      <c r="EI80" s="154"/>
      <c r="EJ80" s="154"/>
      <c r="EK80" s="154"/>
      <c r="EL80" s="154"/>
      <c r="EM80" s="154"/>
      <c r="EN80" s="154"/>
      <c r="EO80" s="154"/>
      <c r="EP80" s="154"/>
      <c r="EQ80" s="154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/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  <c r="FX80" s="154"/>
      <c r="FY80" s="154"/>
      <c r="FZ80" s="154"/>
      <c r="GA80" s="154"/>
      <c r="GB80" s="154"/>
      <c r="GC80" s="154"/>
      <c r="GD80" s="154"/>
      <c r="GE80" s="154"/>
      <c r="GF80" s="154"/>
      <c r="GG80" s="154"/>
      <c r="GH80" s="154"/>
      <c r="GI80" s="154"/>
      <c r="GJ80" s="154"/>
      <c r="GK80" s="154"/>
      <c r="GL80" s="154"/>
      <c r="GM80" s="154"/>
      <c r="GN80" s="154"/>
      <c r="GO80" s="154"/>
      <c r="GP80" s="154"/>
      <c r="GQ80" s="154"/>
      <c r="GR80" s="154"/>
      <c r="GS80" s="154"/>
      <c r="GT80" s="154"/>
      <c r="GU80" s="154"/>
      <c r="GV80" s="154"/>
      <c r="GW80" s="154"/>
      <c r="GX80" s="154"/>
      <c r="GY80" s="154"/>
      <c r="GZ80" s="154"/>
      <c r="HA80" s="154"/>
      <c r="HB80" s="154"/>
      <c r="HC80" s="154"/>
      <c r="HD80" s="154"/>
      <c r="HE80" s="154"/>
      <c r="HF80" s="154"/>
      <c r="HG80" s="154"/>
      <c r="HH80" s="154"/>
      <c r="HI80" s="154"/>
      <c r="HJ80" s="154"/>
      <c r="HK80" s="154"/>
      <c r="HL80" s="154"/>
      <c r="HM80" s="154"/>
      <c r="HN80" s="154"/>
      <c r="HO80" s="154"/>
      <c r="HP80" s="154"/>
      <c r="HQ80" s="154"/>
      <c r="HR80" s="154"/>
      <c r="HS80" s="154"/>
      <c r="HT80" s="154"/>
      <c r="HU80" s="154"/>
      <c r="HV80" s="154"/>
      <c r="HW80" s="154"/>
      <c r="HX80" s="154"/>
      <c r="HY80" s="154"/>
      <c r="HZ80" s="154"/>
      <c r="IA80" s="154"/>
      <c r="IB80" s="154"/>
      <c r="IC80" s="154"/>
      <c r="ID80" s="154"/>
      <c r="IE80" s="154"/>
      <c r="IF80" s="154"/>
      <c r="IG80" s="154"/>
      <c r="IH80" s="154"/>
      <c r="II80" s="154"/>
      <c r="IJ80" s="154"/>
      <c r="IK80" s="154"/>
      <c r="IL80" s="154"/>
      <c r="IM80" s="154"/>
      <c r="IN80" s="154"/>
      <c r="IO80" s="154"/>
      <c r="IP80" s="154"/>
      <c r="IQ80" s="154"/>
      <c r="IR80" s="154"/>
      <c r="IS80" s="154"/>
      <c r="IT80" s="154"/>
      <c r="IU80" s="154"/>
    </row>
    <row r="81" spans="1:7" ht="12" customHeight="1">
      <c r="A81" s="39"/>
      <c r="B81" s="40" t="s">
        <v>39</v>
      </c>
      <c r="C81" s="41"/>
      <c r="D81" s="41"/>
      <c r="E81" s="41"/>
      <c r="F81" s="41"/>
      <c r="G81" s="85"/>
    </row>
    <row r="82" spans="1:7" ht="12.75" customHeight="1" thickBot="1">
      <c r="A82" s="39"/>
      <c r="B82" s="51"/>
      <c r="C82" s="41"/>
      <c r="D82" s="41"/>
      <c r="E82" s="41"/>
      <c r="F82" s="41"/>
      <c r="G82" s="85"/>
    </row>
    <row r="83" spans="1:7" ht="12" customHeight="1">
      <c r="A83" s="39"/>
      <c r="B83" s="62" t="s">
        <v>40</v>
      </c>
      <c r="C83" s="63"/>
      <c r="D83" s="63"/>
      <c r="E83" s="63"/>
      <c r="F83" s="64"/>
      <c r="G83" s="85"/>
    </row>
    <row r="84" spans="1:7" ht="12" customHeight="1">
      <c r="A84" s="39"/>
      <c r="B84" s="65" t="s">
        <v>41</v>
      </c>
      <c r="C84" s="38"/>
      <c r="D84" s="38"/>
      <c r="E84" s="38"/>
      <c r="F84" s="66"/>
      <c r="G84" s="85"/>
    </row>
    <row r="85" spans="1:7" ht="12" customHeight="1">
      <c r="A85" s="39"/>
      <c r="B85" s="65" t="s">
        <v>42</v>
      </c>
      <c r="C85" s="38"/>
      <c r="D85" s="38"/>
      <c r="E85" s="38"/>
      <c r="F85" s="66"/>
      <c r="G85" s="85"/>
    </row>
    <row r="86" spans="1:7" ht="12" customHeight="1">
      <c r="A86" s="39"/>
      <c r="B86" s="65" t="s">
        <v>127</v>
      </c>
      <c r="C86" s="38"/>
      <c r="D86" s="38"/>
      <c r="E86" s="38"/>
      <c r="F86" s="66"/>
      <c r="G86" s="85"/>
    </row>
    <row r="87" spans="1:7" ht="12" customHeight="1">
      <c r="A87" s="39"/>
      <c r="B87" s="65" t="s">
        <v>43</v>
      </c>
      <c r="C87" s="38"/>
      <c r="D87" s="38"/>
      <c r="E87" s="38"/>
      <c r="F87" s="66"/>
      <c r="G87" s="85"/>
    </row>
    <row r="88" spans="1:7" ht="12" customHeight="1">
      <c r="A88" s="39"/>
      <c r="B88" s="65" t="s">
        <v>44</v>
      </c>
      <c r="C88" s="38"/>
      <c r="D88" s="38"/>
      <c r="E88" s="38"/>
      <c r="F88" s="66"/>
      <c r="G88" s="85"/>
    </row>
    <row r="89" spans="1:7" ht="12.75" customHeight="1" thickBot="1">
      <c r="A89" s="39"/>
      <c r="B89" s="67" t="s">
        <v>45</v>
      </c>
      <c r="C89" s="68"/>
      <c r="D89" s="68"/>
      <c r="E89" s="68"/>
      <c r="F89" s="69"/>
      <c r="G89" s="85"/>
    </row>
    <row r="90" spans="1:7" ht="12.75" customHeight="1">
      <c r="A90" s="39"/>
      <c r="B90" s="60"/>
      <c r="C90" s="38"/>
      <c r="D90" s="38"/>
      <c r="E90" s="38"/>
      <c r="F90" s="38"/>
      <c r="G90" s="85"/>
    </row>
    <row r="91" spans="1:7" ht="15" customHeight="1" thickBot="1">
      <c r="A91" s="39"/>
      <c r="B91" s="138" t="s">
        <v>46</v>
      </c>
      <c r="C91" s="139"/>
      <c r="D91" s="59"/>
      <c r="E91" s="34"/>
      <c r="F91" s="34"/>
      <c r="G91" s="85"/>
    </row>
    <row r="92" spans="1:7" ht="12" customHeight="1">
      <c r="A92" s="39"/>
      <c r="B92" s="53" t="s">
        <v>32</v>
      </c>
      <c r="C92" s="98" t="s">
        <v>47</v>
      </c>
      <c r="D92" s="99" t="s">
        <v>48</v>
      </c>
      <c r="E92" s="34"/>
      <c r="F92" s="34"/>
      <c r="G92" s="85"/>
    </row>
    <row r="93" spans="1:7" ht="12" customHeight="1">
      <c r="A93" s="39"/>
      <c r="B93" s="54" t="s">
        <v>49</v>
      </c>
      <c r="C93" s="35">
        <f>G29</f>
        <v>3125000</v>
      </c>
      <c r="D93" s="55">
        <f>(C93/C99)</f>
        <v>0.50754108605996584</v>
      </c>
      <c r="E93" s="34"/>
      <c r="F93" s="34"/>
      <c r="G93" s="85"/>
    </row>
    <row r="94" spans="1:7" ht="12" customHeight="1">
      <c r="A94" s="39"/>
      <c r="B94" s="54" t="s">
        <v>50</v>
      </c>
      <c r="C94" s="35">
        <f>G34</f>
        <v>0</v>
      </c>
      <c r="D94" s="55">
        <v>0</v>
      </c>
      <c r="E94" s="34"/>
      <c r="F94" s="34"/>
      <c r="G94" s="85"/>
    </row>
    <row r="95" spans="1:7" ht="12" customHeight="1">
      <c r="A95" s="39"/>
      <c r="B95" s="54" t="s">
        <v>51</v>
      </c>
      <c r="C95" s="35">
        <f>G46</f>
        <v>1114000</v>
      </c>
      <c r="D95" s="55">
        <f>(C95/C99)</f>
        <v>0.18092824635865662</v>
      </c>
      <c r="E95" s="34"/>
      <c r="F95" s="34"/>
      <c r="G95" s="85"/>
    </row>
    <row r="96" spans="1:7" ht="12" customHeight="1">
      <c r="A96" s="39"/>
      <c r="B96" s="54" t="s">
        <v>27</v>
      </c>
      <c r="C96" s="35">
        <f>G69</f>
        <v>1424940</v>
      </c>
      <c r="D96" s="55">
        <f>(C96/C99)</f>
        <v>0.23142899045449208</v>
      </c>
      <c r="E96" s="34"/>
      <c r="F96" s="34"/>
      <c r="G96" s="85"/>
    </row>
    <row r="97" spans="1:7" ht="12" customHeight="1">
      <c r="A97" s="39"/>
      <c r="B97" s="54" t="s">
        <v>52</v>
      </c>
      <c r="C97" s="36">
        <f>G74</f>
        <v>200000</v>
      </c>
      <c r="D97" s="55">
        <f>(C97/C99)</f>
        <v>3.2482629507837812E-2</v>
      </c>
      <c r="E97" s="37"/>
      <c r="F97" s="37"/>
      <c r="G97" s="85"/>
    </row>
    <row r="98" spans="1:7" ht="12" customHeight="1">
      <c r="A98" s="39"/>
      <c r="B98" s="54" t="s">
        <v>53</v>
      </c>
      <c r="C98" s="36">
        <f>G77</f>
        <v>293197</v>
      </c>
      <c r="D98" s="55">
        <f>(C98/C99)</f>
        <v>4.7619047619047616E-2</v>
      </c>
      <c r="E98" s="37"/>
      <c r="F98" s="37"/>
      <c r="G98" s="85"/>
    </row>
    <row r="99" spans="1:7" ht="12.75" customHeight="1" thickBot="1">
      <c r="A99" s="39"/>
      <c r="B99" s="56" t="s">
        <v>54</v>
      </c>
      <c r="C99" s="57">
        <f>SUM(C93:C98)</f>
        <v>6157137</v>
      </c>
      <c r="D99" s="58">
        <f>SUM(D93:D98)</f>
        <v>1</v>
      </c>
      <c r="E99" s="37"/>
      <c r="F99" s="37"/>
      <c r="G99" s="85"/>
    </row>
    <row r="100" spans="1:7" ht="12" customHeight="1">
      <c r="A100" s="39"/>
      <c r="B100" s="51"/>
      <c r="C100" s="41"/>
      <c r="D100" s="41"/>
      <c r="E100" s="41"/>
      <c r="F100" s="41"/>
      <c r="G100" s="85"/>
    </row>
    <row r="101" spans="1:7" ht="12.75" customHeight="1" thickBot="1">
      <c r="A101" s="39"/>
      <c r="B101" s="52"/>
      <c r="C101" s="41"/>
      <c r="D101" s="41"/>
      <c r="E101" s="41"/>
      <c r="F101" s="41"/>
      <c r="G101" s="85"/>
    </row>
    <row r="102" spans="1:7" ht="12" customHeight="1" thickBot="1">
      <c r="A102" s="39"/>
      <c r="B102" s="135" t="s">
        <v>120</v>
      </c>
      <c r="C102" s="136"/>
      <c r="D102" s="136"/>
      <c r="E102" s="137"/>
      <c r="F102" s="37"/>
      <c r="G102" s="85"/>
    </row>
    <row r="103" spans="1:7" ht="12" customHeight="1">
      <c r="A103" s="39"/>
      <c r="B103" s="71" t="s">
        <v>121</v>
      </c>
      <c r="C103" s="96">
        <v>50000</v>
      </c>
      <c r="D103" s="96">
        <f>G9</f>
        <v>55000</v>
      </c>
      <c r="E103" s="96">
        <v>54000</v>
      </c>
      <c r="F103" s="70"/>
      <c r="G103" s="86"/>
    </row>
    <row r="104" spans="1:7" ht="12.75" customHeight="1" thickBot="1">
      <c r="A104" s="39"/>
      <c r="B104" s="56" t="s">
        <v>122</v>
      </c>
      <c r="C104" s="57">
        <f>(G78/C103)</f>
        <v>123.14274</v>
      </c>
      <c r="D104" s="57">
        <f>(G78/D103)</f>
        <v>111.94794545454546</v>
      </c>
      <c r="E104" s="72">
        <f>(G78/E103)</f>
        <v>114.02105555555555</v>
      </c>
      <c r="F104" s="70"/>
      <c r="G104" s="86"/>
    </row>
    <row r="105" spans="1:7" ht="15.6" customHeight="1">
      <c r="A105" s="39"/>
      <c r="B105" s="61" t="s">
        <v>55</v>
      </c>
      <c r="C105" s="38"/>
      <c r="D105" s="38"/>
      <c r="E105" s="38"/>
      <c r="F105" s="38"/>
      <c r="G105" s="87"/>
    </row>
  </sheetData>
  <mergeCells count="9">
    <mergeCell ref="E9:F9"/>
    <mergeCell ref="E14:F14"/>
    <mergeCell ref="E15:F15"/>
    <mergeCell ref="B17:G17"/>
    <mergeCell ref="B102:E102"/>
    <mergeCell ref="B91:C9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PERA</vt:lpstr>
      <vt:lpstr>PERA!Área_de_impresión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2022-06-22T13:44:42Z</cp:lastPrinted>
  <dcterms:created xsi:type="dcterms:W3CDTF">2020-11-27T12:49:26Z</dcterms:created>
  <dcterms:modified xsi:type="dcterms:W3CDTF">2023-02-15T12:59:30Z</dcterms:modified>
</cp:coreProperties>
</file>