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unoz\Desktop\FT 2023\FT Concepción 33 02022023\"/>
    </mc:Choice>
  </mc:AlternateContent>
  <bookViews>
    <workbookView xWindow="0" yWindow="0" windowWidth="20490" windowHeight="7155"/>
  </bookViews>
  <sheets>
    <sheet name="Perejil" sheetId="28" r:id="rId1"/>
    <sheet name="trigo" sheetId="33" state="hidden" r:id="rId2"/>
  </sheets>
  <definedNames>
    <definedName name="_xlnm.Print_Area" localSheetId="0">Perejil!$A$1:$G$91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33" l="1"/>
  <c r="F65" i="33" s="1"/>
  <c r="B88" i="33" s="1"/>
  <c r="F58" i="33"/>
  <c r="F57" i="33"/>
  <c r="F55" i="33"/>
  <c r="F54" i="33"/>
  <c r="F52" i="33"/>
  <c r="F51" i="33"/>
  <c r="F49" i="33"/>
  <c r="F42" i="33"/>
  <c r="F37" i="33"/>
  <c r="F36" i="33"/>
  <c r="F35" i="33"/>
  <c r="F34" i="33"/>
  <c r="F38" i="33" s="1"/>
  <c r="B85" i="33" s="1"/>
  <c r="F29" i="33"/>
  <c r="F28" i="33"/>
  <c r="F27" i="33"/>
  <c r="F26" i="33"/>
  <c r="F25" i="33"/>
  <c r="F24" i="33"/>
  <c r="F23" i="33"/>
  <c r="F22" i="33"/>
  <c r="F21" i="33"/>
  <c r="F12" i="33"/>
  <c r="F70" i="33" s="1"/>
  <c r="G52" i="28"/>
  <c r="G50" i="28"/>
  <c r="G49" i="28"/>
  <c r="G48" i="28"/>
  <c r="G46" i="28"/>
  <c r="G35" i="28"/>
  <c r="G34" i="28"/>
  <c r="G29" i="28"/>
  <c r="G28" i="28"/>
  <c r="G27" i="28"/>
  <c r="G26" i="28"/>
  <c r="G25" i="28"/>
  <c r="G24" i="28"/>
  <c r="G23" i="28"/>
  <c r="G22" i="28"/>
  <c r="G13" i="28"/>
  <c r="G63" i="28" s="1"/>
  <c r="G57" i="28"/>
  <c r="G58" i="28" s="1"/>
  <c r="C81" i="28" s="1"/>
  <c r="G40" i="28"/>
  <c r="G41" i="28" s="1"/>
  <c r="C79" i="28" s="1"/>
  <c r="F59" i="33" l="1"/>
  <c r="B87" i="33" s="1"/>
  <c r="F44" i="33"/>
  <c r="B86" i="33" s="1"/>
  <c r="F30" i="33"/>
  <c r="G30" i="28"/>
  <c r="C77" i="28" s="1"/>
  <c r="G36" i="28"/>
  <c r="C78" i="28" s="1"/>
  <c r="G53" i="28"/>
  <c r="C80" i="28" s="1"/>
  <c r="F67" i="33" l="1"/>
  <c r="F68" i="33" s="1"/>
  <c r="B89" i="33" s="1"/>
  <c r="G60" i="28"/>
  <c r="G61" i="28" s="1"/>
  <c r="C82" i="28" s="1"/>
  <c r="B84" i="33"/>
  <c r="F69" i="33" l="1"/>
  <c r="C95" i="33" s="1"/>
  <c r="B90" i="33"/>
  <c r="C87" i="33" s="1"/>
  <c r="G62" i="28"/>
  <c r="D88" i="28" s="1"/>
  <c r="C83" i="28"/>
  <c r="D95" i="33" l="1"/>
  <c r="F71" i="33"/>
  <c r="B95" i="33"/>
  <c r="C86" i="33"/>
  <c r="C85" i="33"/>
  <c r="C88" i="33"/>
  <c r="C89" i="33"/>
  <c r="C84" i="33"/>
  <c r="E88" i="28"/>
  <c r="G64" i="28"/>
  <c r="C88" i="28"/>
  <c r="D79" i="28"/>
  <c r="D78" i="28"/>
  <c r="D80" i="28"/>
  <c r="D81" i="28"/>
  <c r="D77" i="28"/>
  <c r="D82" i="28"/>
  <c r="C90" i="33" l="1"/>
  <c r="D83" i="28"/>
</calcChain>
</file>

<file path=xl/sharedStrings.xml><?xml version="1.0" encoding="utf-8"?>
<sst xmlns="http://schemas.openxmlformats.org/spreadsheetml/2006/main" count="301" uniqueCount="134">
  <si>
    <t>RUBRO O CULTIVO</t>
  </si>
  <si>
    <t>VARIEDAD</t>
  </si>
  <si>
    <t>FECHA ESTIMADA  PRECIO VENTA</t>
  </si>
  <si>
    <t>NIVEL TECNOLÓGICO</t>
  </si>
  <si>
    <t>PRECIO ESPERADO ($/qqm)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</si>
  <si>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</si>
  <si>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</si>
  <si>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</si>
  <si>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</si>
  <si>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</si>
  <si>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</si>
  <si>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</si>
  <si>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</si>
  <si>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</si>
  <si>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</si>
  <si>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</si>
  <si>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</si>
  <si>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</si>
  <si>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</si>
  <si>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</si>
  <si>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</si>
  <si>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Subtotal Jornadas Hombre</t>
  </si>
  <si>
    <t>JORNADAS ANIMAL</t>
  </si>
  <si>
    <t>Subtotal Jornadas Animal</t>
  </si>
  <si>
    <t>MAQUINARIA</t>
  </si>
  <si>
    <t>Aradura</t>
  </si>
  <si>
    <t>Subtotal Costo Maquinaria</t>
  </si>
  <si>
    <t>INSUMOS</t>
  </si>
  <si>
    <t>Insumos</t>
  </si>
  <si>
    <t>Unidad (Kg/l/u)</t>
  </si>
  <si>
    <t>Cantidad (Kg/l/u)</t>
  </si>
  <si>
    <t>FERTILIZANTES</t>
  </si>
  <si>
    <t>kg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</si>
  <si>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</si>
  <si>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</si>
  <si>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</si>
  <si>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</si>
  <si>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</si>
  <si>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</si>
  <si>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</si>
  <si>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</si>
  <si>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</si>
  <si>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</si>
  <si>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</si>
  <si>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</si>
  <si>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</si>
  <si>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</si>
  <si>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</si>
  <si>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</si>
  <si>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</si>
  <si>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</si>
  <si>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</si>
  <si>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</si>
  <si>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</si>
  <si>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</si>
  <si>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</si>
  <si>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</si>
  <si>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</si>
  <si>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</si>
  <si>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</si>
  <si>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Riego</t>
  </si>
  <si>
    <t>Limpia</t>
  </si>
  <si>
    <t>Cosecha</t>
  </si>
  <si>
    <t>SEMILLAS</t>
  </si>
  <si>
    <t>Super Fosfato Triple</t>
  </si>
  <si>
    <t>lts</t>
  </si>
  <si>
    <t>Rendimiento (u/hà)</t>
  </si>
  <si>
    <t>Costo unitario ($/u) (*)</t>
  </si>
  <si>
    <t>Febrero-Abril</t>
  </si>
  <si>
    <t>jh</t>
  </si>
  <si>
    <t>Febrero</t>
  </si>
  <si>
    <t>ja</t>
  </si>
  <si>
    <t>Rastraje</t>
  </si>
  <si>
    <t>Sacos</t>
  </si>
  <si>
    <t>MEDIO</t>
  </si>
  <si>
    <t>BIO BIO</t>
  </si>
  <si>
    <t>CONCEPCION</t>
  </si>
  <si>
    <t>Local</t>
  </si>
  <si>
    <t>J/H</t>
  </si>
  <si>
    <t>SEPTIEMBRE</t>
  </si>
  <si>
    <t>DICIEMBRE</t>
  </si>
  <si>
    <t>Siembra</t>
  </si>
  <si>
    <t>J/A</t>
  </si>
  <si>
    <t>Kilo</t>
  </si>
  <si>
    <t>HERBICIDA</t>
  </si>
  <si>
    <t>Rango</t>
  </si>
  <si>
    <t>Litro</t>
  </si>
  <si>
    <t>AGOSTO</t>
  </si>
  <si>
    <t>ABRIL</t>
  </si>
  <si>
    <t>marzo</t>
  </si>
  <si>
    <t>Enero-Febrero</t>
  </si>
  <si>
    <t>ENERO</t>
  </si>
  <si>
    <t>ESCENARIOS COSTO UNITARIO  ($/U)</t>
  </si>
  <si>
    <t>ferias</t>
  </si>
  <si>
    <t>Area</t>
  </si>
  <si>
    <t>Salitre sodico</t>
  </si>
  <si>
    <t>Salitre Potásico</t>
  </si>
  <si>
    <t>PEREJIL</t>
  </si>
  <si>
    <t>RENDIMIENTO (Paquetes/Há.)</t>
  </si>
  <si>
    <t>jun-dic</t>
  </si>
  <si>
    <t>PRECIO ESPERADO ($/paquete)</t>
  </si>
  <si>
    <t>junio-dic.</t>
  </si>
  <si>
    <t>heladas/sequias</t>
  </si>
  <si>
    <t>Ap. Fertlizantes</t>
  </si>
  <si>
    <t>Ap. Agroquimicos</t>
  </si>
  <si>
    <t>Abril-Mayo</t>
  </si>
  <si>
    <t>Siembra (verano)</t>
  </si>
  <si>
    <t>Cosecha (4 Cortes)</t>
  </si>
  <si>
    <t>Junio-Diciembre</t>
  </si>
  <si>
    <t>Perejil</t>
  </si>
  <si>
    <t>Mezcla</t>
  </si>
  <si>
    <t xml:space="preserve">Hache2000 UNO Super </t>
  </si>
  <si>
    <t>TRIGO</t>
  </si>
  <si>
    <t>Kumpa INIA</t>
  </si>
  <si>
    <t>RENDIMIENTO (qqm/Há.)</t>
  </si>
  <si>
    <t>Molinos y particulares</t>
  </si>
  <si>
    <t>diciembre-enero</t>
  </si>
  <si>
    <t>Aplic.Herbic.barbecho quim.</t>
  </si>
  <si>
    <t>MAYO</t>
  </si>
  <si>
    <t>Aplicación fertilizante fosfatado</t>
  </si>
  <si>
    <t>Aplic. Herbicida pre-emergencia</t>
  </si>
  <si>
    <t>Aplicación Herbicida de post- emergencia</t>
  </si>
  <si>
    <t>JUNIO</t>
  </si>
  <si>
    <t>Aplicación fertilizante nitrogenado</t>
  </si>
  <si>
    <t>Trigo</t>
  </si>
  <si>
    <t>Mcpa</t>
  </si>
  <si>
    <t>Tebuconazole</t>
  </si>
  <si>
    <t>Trilla</t>
  </si>
  <si>
    <t>QQ</t>
  </si>
  <si>
    <t>sequia, vientos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</si>
  <si>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</si>
  <si>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</si>
  <si>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Costo unitario ($/paquete) (*)</t>
  </si>
  <si>
    <t>Rendimiento (paquetes/hà)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</si>
</sst>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&quot;$&quot;\ * #,##0_-;\-&quot;$&quot;\ * #,##0_-;_-&quot;$&quot;\ * &quot;-&quot;_-;_-@_-"/>
    <numFmt numFmtId="167" formatCode="_-* #,##0.00_-;\-* #,##0.00_-;_-* &quot;-&quot;??_-;_-@_-"/>
    <numFmt numFmtId="168" formatCode="#,##0_ ;\-#,##0\ "/>
  </numFmts>
  <fonts count="37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8"/>
      <color indexed="15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7"/>
      <color theme="1"/>
      <name val="Helvetica Neue"/>
      <family val="2"/>
      <scheme val="minor"/>
    </font>
    <font>
      <sz val="7"/>
      <name val="Helvetica Neue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7"/>
      <name val="Helvetica Neue"/>
      <family val="2"/>
      <scheme val="minor"/>
    </font>
    <font>
      <sz val="11"/>
      <color indexed="8"/>
      <name val="Calibri"/>
      <family val="2"/>
    </font>
    <font>
      <b/>
      <sz val="7"/>
      <color theme="1"/>
      <name val="Helvetica Neue"/>
      <family val="2"/>
      <scheme val="minor"/>
    </font>
    <font>
      <sz val="7"/>
      <color theme="0"/>
      <name val="Helvetica Neue"/>
      <family val="2"/>
      <scheme val="minor"/>
    </font>
    <font>
      <sz val="6"/>
      <color theme="1"/>
      <name val="Helvetica Neue"/>
      <family val="2"/>
      <scheme val="minor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8"/>
      <color theme="1"/>
      <name val="Arial Narrow"/>
      <family val="2"/>
    </font>
    <font>
      <b/>
      <i/>
      <sz val="8"/>
      <color indexed="9"/>
      <name val="Arial Narrow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b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theme="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7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3">
    <xf numFmtId="0" fontId="0" fillId="0" borderId="0" applyNumberFormat="0" applyFill="0" applyBorder="0" applyProtection="0"/>
    <xf numFmtId="0" fontId="21" fillId="0" borderId="19"/>
    <xf numFmtId="167" fontId="24" fillId="0" borderId="19" applyFont="0" applyFill="0" applyBorder="0" applyAlignment="0" applyProtection="0"/>
  </cellStyleXfs>
  <cellXfs count="301">
    <xf numFmtId="0" fontId="0" fillId="0" borderId="0" xfId="0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49" fontId="1" fillId="3" borderId="4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/>
    <xf numFmtId="49" fontId="4" fillId="2" borderId="4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/>
    <xf numFmtId="0" fontId="2" fillId="2" borderId="7" xfId="0" applyFont="1" applyFill="1" applyBorder="1" applyAlignment="1">
      <alignment wrapText="1"/>
    </xf>
    <xf numFmtId="14" fontId="2" fillId="2" borderId="8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8" xfId="0" applyFont="1" applyFill="1" applyBorder="1" applyAlignment="1"/>
    <xf numFmtId="0" fontId="2" fillId="2" borderId="8" xfId="0" applyFont="1" applyFill="1" applyBorder="1" applyAlignment="1">
      <alignment horizontal="justify" wrapText="1"/>
    </xf>
    <xf numFmtId="0" fontId="2" fillId="2" borderId="9" xfId="0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/>
    <xf numFmtId="49" fontId="1" fillId="5" borderId="11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5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5" xfId="0" applyFont="1" applyFill="1" applyBorder="1" applyAlignment="1"/>
    <xf numFmtId="0" fontId="2" fillId="2" borderId="16" xfId="0" applyFont="1" applyFill="1" applyBorder="1" applyAlignment="1"/>
    <xf numFmtId="3" fontId="2" fillId="2" borderId="16" xfId="0" applyNumberFormat="1" applyFont="1" applyFill="1" applyBorder="1" applyAlignment="1"/>
    <xf numFmtId="49" fontId="1" fillId="3" borderId="11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3" fontId="7" fillId="3" borderId="13" xfId="0" applyNumberFormat="1" applyFont="1" applyFill="1" applyBorder="1" applyAlignment="1">
      <alignment vertical="center"/>
    </xf>
    <xf numFmtId="49" fontId="8" fillId="3" borderId="13" xfId="0" applyNumberFormat="1" applyFont="1" applyFill="1" applyBorder="1" applyAlignment="1">
      <alignment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3" fontId="8" fillId="3" borderId="13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/>
    </xf>
    <xf numFmtId="49" fontId="8" fillId="3" borderId="17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vertical="center"/>
    </xf>
    <xf numFmtId="3" fontId="8" fillId="3" borderId="17" xfId="0" applyNumberFormat="1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5" fillId="7" borderId="19" xfId="0" applyFont="1" applyFill="1" applyBorder="1" applyAlignment="1"/>
    <xf numFmtId="49" fontId="13" fillId="8" borderId="20" xfId="0" applyNumberFormat="1" applyFont="1" applyFill="1" applyBorder="1" applyAlignment="1">
      <alignment vertical="center"/>
    </xf>
    <xf numFmtId="3" fontId="13" fillId="2" borderId="5" xfId="0" applyNumberFormat="1" applyFont="1" applyFill="1" applyBorder="1" applyAlignment="1">
      <alignment vertical="center"/>
    </xf>
    <xf numFmtId="165" fontId="13" fillId="2" borderId="5" xfId="0" applyNumberFormat="1" applyFont="1" applyFill="1" applyBorder="1" applyAlignment="1">
      <alignment vertical="center"/>
    </xf>
    <xf numFmtId="0" fontId="10" fillId="7" borderId="18" xfId="0" applyFont="1" applyFill="1" applyBorder="1" applyAlignment="1">
      <alignment vertical="center"/>
    </xf>
    <xf numFmtId="0" fontId="10" fillId="7" borderId="19" xfId="0" applyFont="1" applyFill="1" applyBorder="1" applyAlignment="1">
      <alignment vertical="center"/>
    </xf>
    <xf numFmtId="164" fontId="1" fillId="2" borderId="19" xfId="0" applyNumberFormat="1" applyFont="1" applyFill="1" applyBorder="1" applyAlignment="1">
      <alignment vertical="center"/>
    </xf>
    <xf numFmtId="164" fontId="17" fillId="2" borderId="19" xfId="0" applyNumberFormat="1" applyFont="1" applyFill="1" applyBorder="1" applyAlignment="1">
      <alignment vertical="center"/>
    </xf>
    <xf numFmtId="0" fontId="15" fillId="2" borderId="19" xfId="0" applyFont="1" applyFill="1" applyBorder="1" applyAlignment="1"/>
    <xf numFmtId="49" fontId="0" fillId="2" borderId="19" xfId="0" applyNumberFormat="1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0" fontId="2" fillId="2" borderId="21" xfId="0" applyFont="1" applyFill="1" applyBorder="1" applyAlignment="1"/>
    <xf numFmtId="3" fontId="2" fillId="2" borderId="21" xfId="0" applyNumberFormat="1" applyFont="1" applyFill="1" applyBorder="1" applyAlignment="1"/>
    <xf numFmtId="49" fontId="1" fillId="5" borderId="22" xfId="0" applyNumberFormat="1" applyFont="1" applyFill="1" applyBorder="1" applyAlignment="1">
      <alignment vertical="center"/>
    </xf>
    <xf numFmtId="0" fontId="1" fillId="5" borderId="23" xfId="0" applyFont="1" applyFill="1" applyBorder="1" applyAlignment="1">
      <alignment vertical="center"/>
    </xf>
    <xf numFmtId="164" fontId="1" fillId="5" borderId="24" xfId="0" applyNumberFormat="1" applyFont="1" applyFill="1" applyBorder="1" applyAlignment="1">
      <alignment vertical="center"/>
    </xf>
    <xf numFmtId="49" fontId="1" fillId="3" borderId="25" xfId="0" applyNumberFormat="1" applyFont="1" applyFill="1" applyBorder="1" applyAlignment="1">
      <alignment vertical="center"/>
    </xf>
    <xf numFmtId="164" fontId="1" fillId="3" borderId="26" xfId="0" applyNumberFormat="1" applyFont="1" applyFill="1" applyBorder="1" applyAlignment="1">
      <alignment vertical="center"/>
    </xf>
    <xf numFmtId="49" fontId="1" fillId="5" borderId="25" xfId="0" applyNumberFormat="1" applyFont="1" applyFill="1" applyBorder="1" applyAlignment="1">
      <alignment vertical="center"/>
    </xf>
    <xf numFmtId="164" fontId="1" fillId="5" borderId="26" xfId="0" applyNumberFormat="1" applyFont="1" applyFill="1" applyBorder="1" applyAlignment="1">
      <alignment vertical="center"/>
    </xf>
    <xf numFmtId="49" fontId="1" fillId="5" borderId="27" xfId="0" applyNumberFormat="1" applyFont="1" applyFill="1" applyBorder="1" applyAlignment="1">
      <alignment vertical="center"/>
    </xf>
    <xf numFmtId="0" fontId="10" fillId="5" borderId="28" xfId="0" applyFont="1" applyFill="1" applyBorder="1" applyAlignment="1">
      <alignment vertical="center"/>
    </xf>
    <xf numFmtId="164" fontId="1" fillId="6" borderId="29" xfId="0" applyNumberFormat="1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0" fontId="16" fillId="2" borderId="19" xfId="0" applyFont="1" applyFill="1" applyBorder="1" applyAlignment="1">
      <alignment vertical="center"/>
    </xf>
    <xf numFmtId="49" fontId="13" fillId="8" borderId="30" xfId="0" applyNumberFormat="1" applyFont="1" applyFill="1" applyBorder="1" applyAlignment="1">
      <alignment vertical="center"/>
    </xf>
    <xf numFmtId="49" fontId="15" fillId="8" borderId="31" xfId="0" applyNumberFormat="1" applyFont="1" applyFill="1" applyBorder="1" applyAlignment="1"/>
    <xf numFmtId="49" fontId="13" fillId="2" borderId="32" xfId="0" applyNumberFormat="1" applyFont="1" applyFill="1" applyBorder="1" applyAlignment="1">
      <alignment vertical="center"/>
    </xf>
    <xf numFmtId="9" fontId="15" fillId="2" borderId="33" xfId="0" applyNumberFormat="1" applyFont="1" applyFill="1" applyBorder="1" applyAlignment="1"/>
    <xf numFmtId="49" fontId="13" fillId="8" borderId="34" xfId="0" applyNumberFormat="1" applyFont="1" applyFill="1" applyBorder="1" applyAlignment="1">
      <alignment vertical="center"/>
    </xf>
    <xf numFmtId="165" fontId="13" fillId="8" borderId="35" xfId="0" applyNumberFormat="1" applyFont="1" applyFill="1" applyBorder="1" applyAlignment="1">
      <alignment vertical="center"/>
    </xf>
    <xf numFmtId="9" fontId="13" fillId="8" borderId="36" xfId="0" applyNumberFormat="1" applyFont="1" applyFill="1" applyBorder="1" applyAlignment="1">
      <alignment vertical="center"/>
    </xf>
    <xf numFmtId="0" fontId="15" fillId="9" borderId="39" xfId="0" applyFont="1" applyFill="1" applyBorder="1" applyAlignment="1"/>
    <xf numFmtId="0" fontId="15" fillId="2" borderId="19" xfId="0" applyFont="1" applyFill="1" applyBorder="1" applyAlignment="1">
      <alignment vertical="center"/>
    </xf>
    <xf numFmtId="49" fontId="15" fillId="2" borderId="19" xfId="0" applyNumberFormat="1" applyFont="1" applyFill="1" applyBorder="1" applyAlignment="1">
      <alignment vertical="center"/>
    </xf>
    <xf numFmtId="49" fontId="13" fillId="2" borderId="40" xfId="0" applyNumberFormat="1" applyFont="1" applyFill="1" applyBorder="1" applyAlignment="1">
      <alignment vertical="center"/>
    </xf>
    <xf numFmtId="0" fontId="15" fillId="2" borderId="41" xfId="0" applyFont="1" applyFill="1" applyBorder="1" applyAlignment="1"/>
    <xf numFmtId="0" fontId="15" fillId="2" borderId="42" xfId="0" applyFont="1" applyFill="1" applyBorder="1" applyAlignment="1"/>
    <xf numFmtId="49" fontId="15" fillId="2" borderId="43" xfId="0" applyNumberFormat="1" applyFont="1" applyFill="1" applyBorder="1" applyAlignment="1">
      <alignment vertical="center"/>
    </xf>
    <xf numFmtId="0" fontId="15" fillId="2" borderId="44" xfId="0" applyFont="1" applyFill="1" applyBorder="1" applyAlignment="1"/>
    <xf numFmtId="49" fontId="15" fillId="2" borderId="45" xfId="0" applyNumberFormat="1" applyFont="1" applyFill="1" applyBorder="1" applyAlignment="1">
      <alignment vertical="center"/>
    </xf>
    <xf numFmtId="0" fontId="15" fillId="2" borderId="46" xfId="0" applyFont="1" applyFill="1" applyBorder="1" applyAlignment="1"/>
    <xf numFmtId="0" fontId="15" fillId="2" borderId="47" xfId="0" applyFont="1" applyFill="1" applyBorder="1" applyAlignment="1"/>
    <xf numFmtId="0" fontId="13" fillId="7" borderId="19" xfId="0" applyFont="1" applyFill="1" applyBorder="1" applyAlignment="1">
      <alignment vertical="center"/>
    </xf>
    <xf numFmtId="0" fontId="10" fillId="9" borderId="18" xfId="0" applyFont="1" applyFill="1" applyBorder="1" applyAlignment="1">
      <alignment vertical="center"/>
    </xf>
    <xf numFmtId="49" fontId="18" fillId="9" borderId="19" xfId="0" applyNumberFormat="1" applyFont="1" applyFill="1" applyBorder="1" applyAlignment="1">
      <alignment vertical="center"/>
    </xf>
    <xf numFmtId="0" fontId="10" fillId="9" borderId="19" xfId="0" applyFont="1" applyFill="1" applyBorder="1" applyAlignment="1">
      <alignment vertical="center"/>
    </xf>
    <xf numFmtId="0" fontId="10" fillId="9" borderId="48" xfId="0" applyFont="1" applyFill="1" applyBorder="1" applyAlignment="1">
      <alignment vertical="center"/>
    </xf>
    <xf numFmtId="49" fontId="13" fillId="8" borderId="49" xfId="0" applyNumberFormat="1" applyFont="1" applyFill="1" applyBorder="1" applyAlignment="1">
      <alignment vertical="center"/>
    </xf>
    <xf numFmtId="0" fontId="13" fillId="8" borderId="50" xfId="0" applyNumberFormat="1" applyFont="1" applyFill="1" applyBorder="1" applyAlignment="1">
      <alignment vertical="center"/>
    </xf>
    <xf numFmtId="0" fontId="13" fillId="8" borderId="51" xfId="0" applyNumberFormat="1" applyFont="1" applyFill="1" applyBorder="1" applyAlignment="1">
      <alignment vertical="center"/>
    </xf>
    <xf numFmtId="165" fontId="13" fillId="8" borderId="36" xfId="0" applyNumberFormat="1" applyFont="1" applyFill="1" applyBorder="1" applyAlignment="1">
      <alignment vertical="center"/>
    </xf>
    <xf numFmtId="17" fontId="19" fillId="10" borderId="52" xfId="0" applyNumberFormat="1" applyFont="1" applyFill="1" applyBorder="1" applyAlignment="1">
      <alignment horizontal="right"/>
    </xf>
    <xf numFmtId="166" fontId="20" fillId="10" borderId="52" xfId="0" applyNumberFormat="1" applyFont="1" applyFill="1" applyBorder="1"/>
    <xf numFmtId="0" fontId="15" fillId="0" borderId="59" xfId="1" applyFont="1" applyBorder="1" applyAlignment="1">
      <alignment horizontal="center"/>
    </xf>
    <xf numFmtId="166" fontId="20" fillId="10" borderId="64" xfId="0" applyNumberFormat="1" applyFont="1" applyFill="1" applyBorder="1"/>
    <xf numFmtId="166" fontId="13" fillId="2" borderId="5" xfId="0" applyNumberFormat="1" applyFont="1" applyFill="1" applyBorder="1" applyAlignment="1">
      <alignment vertical="center"/>
    </xf>
    <xf numFmtId="0" fontId="19" fillId="10" borderId="68" xfId="0" applyFont="1" applyFill="1" applyBorder="1" applyAlignment="1">
      <alignment horizontal="right" wrapText="1"/>
    </xf>
    <xf numFmtId="0" fontId="19" fillId="10" borderId="52" xfId="0" applyFont="1" applyFill="1" applyBorder="1" applyAlignment="1">
      <alignment horizontal="right"/>
    </xf>
    <xf numFmtId="0" fontId="22" fillId="10" borderId="55" xfId="1" applyFont="1" applyFill="1" applyBorder="1" applyAlignment="1">
      <alignment horizontal="center"/>
    </xf>
    <xf numFmtId="0" fontId="19" fillId="10" borderId="58" xfId="0" applyFont="1" applyFill="1" applyBorder="1" applyAlignment="1">
      <alignment horizontal="left"/>
    </xf>
    <xf numFmtId="0" fontId="22" fillId="10" borderId="59" xfId="1" applyFont="1" applyFill="1" applyBorder="1" applyAlignment="1">
      <alignment horizontal="center"/>
    </xf>
    <xf numFmtId="0" fontId="22" fillId="10" borderId="62" xfId="1" applyFont="1" applyFill="1" applyBorder="1" applyAlignment="1">
      <alignment horizontal="center"/>
    </xf>
    <xf numFmtId="3" fontId="19" fillId="10" borderId="68" xfId="0" applyNumberFormat="1" applyFont="1" applyFill="1" applyBorder="1" applyAlignment="1">
      <alignment horizontal="right"/>
    </xf>
    <xf numFmtId="3" fontId="19" fillId="10" borderId="52" xfId="0" applyNumberFormat="1" applyFont="1" applyFill="1" applyBorder="1" applyAlignment="1">
      <alignment horizontal="right"/>
    </xf>
    <xf numFmtId="0" fontId="19" fillId="10" borderId="52" xfId="0" applyFont="1" applyFill="1" applyBorder="1" applyAlignment="1">
      <alignment horizontal="right" vertical="center" wrapText="1"/>
    </xf>
    <xf numFmtId="0" fontId="20" fillId="0" borderId="55" xfId="1" applyFont="1" applyBorder="1" applyAlignment="1">
      <alignment horizontal="center"/>
    </xf>
    <xf numFmtId="166" fontId="20" fillId="10" borderId="57" xfId="0" applyNumberFormat="1" applyFont="1" applyFill="1" applyBorder="1"/>
    <xf numFmtId="49" fontId="1" fillId="3" borderId="69" xfId="0" applyNumberFormat="1" applyFont="1" applyFill="1" applyBorder="1" applyAlignment="1">
      <alignment horizontal="center" vertical="center"/>
    </xf>
    <xf numFmtId="49" fontId="1" fillId="3" borderId="69" xfId="0" applyNumberFormat="1" applyFont="1" applyFill="1" applyBorder="1" applyAlignment="1">
      <alignment horizontal="center" vertical="center" wrapText="1"/>
    </xf>
    <xf numFmtId="49" fontId="3" fillId="3" borderId="70" xfId="0" applyNumberFormat="1" applyFont="1" applyFill="1" applyBorder="1" applyAlignment="1">
      <alignment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vertical="center"/>
    </xf>
    <xf numFmtId="166" fontId="3" fillId="3" borderId="70" xfId="0" applyNumberFormat="1" applyFont="1" applyFill="1" applyBorder="1" applyAlignment="1">
      <alignment vertical="center"/>
    </xf>
    <xf numFmtId="0" fontId="26" fillId="10" borderId="55" xfId="0" applyFont="1" applyFill="1" applyBorder="1" applyAlignment="1">
      <alignment wrapText="1"/>
    </xf>
    <xf numFmtId="0" fontId="26" fillId="10" borderId="56" xfId="0" applyFont="1" applyFill="1" applyBorder="1" applyAlignment="1">
      <alignment horizontal="center" wrapText="1"/>
    </xf>
    <xf numFmtId="0" fontId="26" fillId="10" borderId="57" xfId="0" applyFont="1" applyFill="1" applyBorder="1" applyAlignment="1">
      <alignment wrapText="1"/>
    </xf>
    <xf numFmtId="0" fontId="25" fillId="10" borderId="54" xfId="0" applyFont="1" applyFill="1" applyBorder="1" applyAlignment="1">
      <alignment wrapText="1"/>
    </xf>
    <xf numFmtId="0" fontId="19" fillId="10" borderId="62" xfId="0" applyFont="1" applyFill="1" applyBorder="1" applyAlignment="1">
      <alignment horizontal="center"/>
    </xf>
    <xf numFmtId="0" fontId="19" fillId="10" borderId="64" xfId="0" applyFont="1" applyFill="1" applyBorder="1" applyAlignment="1">
      <alignment horizontal="right"/>
    </xf>
    <xf numFmtId="0" fontId="20" fillId="0" borderId="54" xfId="1" applyFont="1" applyBorder="1" applyAlignment="1">
      <alignment horizontal="left"/>
    </xf>
    <xf numFmtId="166" fontId="20" fillId="0" borderId="57" xfId="1" applyNumberFormat="1" applyFont="1" applyBorder="1" applyAlignment="1">
      <alignment horizontal="right"/>
    </xf>
    <xf numFmtId="0" fontId="19" fillId="10" borderId="59" xfId="0" applyFont="1" applyFill="1" applyBorder="1"/>
    <xf numFmtId="0" fontId="19" fillId="10" borderId="60" xfId="0" applyFont="1" applyFill="1" applyBorder="1"/>
    <xf numFmtId="0" fontId="19" fillId="10" borderId="61" xfId="0" applyFont="1" applyFill="1" applyBorder="1"/>
    <xf numFmtId="0" fontId="20" fillId="10" borderId="58" xfId="0" applyFont="1" applyFill="1" applyBorder="1"/>
    <xf numFmtId="0" fontId="23" fillId="10" borderId="58" xfId="0" applyFont="1" applyFill="1" applyBorder="1"/>
    <xf numFmtId="3" fontId="19" fillId="10" borderId="53" xfId="0" applyNumberFormat="1" applyFont="1" applyFill="1" applyBorder="1"/>
    <xf numFmtId="17" fontId="19" fillId="0" borderId="64" xfId="0" applyNumberFormat="1" applyFont="1" applyBorder="1" applyAlignment="1">
      <alignment horizontal="right"/>
    </xf>
    <xf numFmtId="0" fontId="15" fillId="0" borderId="58" xfId="1" applyFont="1" applyBorder="1" applyAlignment="1">
      <alignment horizontal="left"/>
    </xf>
    <xf numFmtId="0" fontId="19" fillId="10" borderId="61" xfId="0" applyFont="1" applyFill="1" applyBorder="1" applyAlignment="1">
      <alignment horizontal="left"/>
    </xf>
    <xf numFmtId="0" fontId="19" fillId="10" borderId="62" xfId="0" applyFont="1" applyFill="1" applyBorder="1"/>
    <xf numFmtId="3" fontId="19" fillId="10" borderId="63" xfId="0" applyNumberFormat="1" applyFont="1" applyFill="1" applyBorder="1"/>
    <xf numFmtId="3" fontId="19" fillId="0" borderId="64" xfId="0" applyNumberFormat="1" applyFont="1" applyBorder="1"/>
    <xf numFmtId="166" fontId="15" fillId="0" borderId="59" xfId="1" applyNumberFormat="1" applyFont="1" applyBorder="1" applyAlignment="1">
      <alignment horizontal="right"/>
    </xf>
    <xf numFmtId="166" fontId="22" fillId="0" borderId="71" xfId="1" applyNumberFormat="1" applyFont="1" applyBorder="1" applyAlignment="1">
      <alignment horizontal="right"/>
    </xf>
    <xf numFmtId="3" fontId="20" fillId="0" borderId="56" xfId="1" applyNumberFormat="1" applyFont="1" applyBorder="1" applyAlignment="1">
      <alignment horizontal="right"/>
    </xf>
    <xf numFmtId="0" fontId="20" fillId="10" borderId="54" xfId="0" applyFont="1" applyFill="1" applyBorder="1" applyAlignment="1">
      <alignment horizontal="left" vertical="center" wrapText="1"/>
    </xf>
    <xf numFmtId="3" fontId="22" fillId="10" borderId="56" xfId="1" applyNumberFormat="1" applyFont="1" applyFill="1" applyBorder="1"/>
    <xf numFmtId="0" fontId="22" fillId="10" borderId="58" xfId="1" applyFont="1" applyFill="1" applyBorder="1" applyAlignment="1">
      <alignment horizontal="left" vertical="center" wrapText="1"/>
    </xf>
    <xf numFmtId="0" fontId="22" fillId="10" borderId="58" xfId="1" applyFont="1" applyFill="1" applyBorder="1" applyAlignment="1">
      <alignment wrapText="1"/>
    </xf>
    <xf numFmtId="0" fontId="22" fillId="10" borderId="61" xfId="1" applyFont="1" applyFill="1" applyBorder="1" applyAlignment="1">
      <alignment horizontal="left"/>
    </xf>
    <xf numFmtId="0" fontId="20" fillId="10" borderId="54" xfId="1" applyFont="1" applyFill="1" applyBorder="1" applyAlignment="1">
      <alignment horizontal="left"/>
    </xf>
    <xf numFmtId="0" fontId="20" fillId="10" borderId="55" xfId="1" applyFont="1" applyFill="1" applyBorder="1" applyAlignment="1">
      <alignment horizontal="center"/>
    </xf>
    <xf numFmtId="3" fontId="20" fillId="10" borderId="56" xfId="1" applyNumberFormat="1" applyFont="1" applyFill="1" applyBorder="1"/>
    <xf numFmtId="0" fontId="20" fillId="10" borderId="59" xfId="1" applyFont="1" applyFill="1" applyBorder="1" applyAlignment="1">
      <alignment horizontal="center"/>
    </xf>
    <xf numFmtId="3" fontId="20" fillId="10" borderId="60" xfId="1" applyNumberFormat="1" applyFont="1" applyFill="1" applyBorder="1"/>
    <xf numFmtId="0" fontId="20" fillId="10" borderId="62" xfId="1" applyFont="1" applyFill="1" applyBorder="1" applyAlignment="1">
      <alignment horizontal="center"/>
    </xf>
    <xf numFmtId="3" fontId="20" fillId="10" borderId="63" xfId="1" applyNumberFormat="1" applyFont="1" applyFill="1" applyBorder="1"/>
    <xf numFmtId="0" fontId="20" fillId="10" borderId="58" xfId="1" applyFont="1" applyFill="1" applyBorder="1"/>
    <xf numFmtId="0" fontId="26" fillId="10" borderId="59" xfId="0" applyFont="1" applyFill="1" applyBorder="1" applyAlignment="1">
      <alignment wrapText="1"/>
    </xf>
    <xf numFmtId="0" fontId="26" fillId="10" borderId="60" xfId="0" applyFont="1" applyFill="1" applyBorder="1" applyAlignment="1">
      <alignment horizontal="center" wrapText="1"/>
    </xf>
    <xf numFmtId="0" fontId="26" fillId="10" borderId="52" xfId="0" applyFont="1" applyFill="1" applyBorder="1" applyAlignment="1">
      <alignment wrapText="1"/>
    </xf>
    <xf numFmtId="0" fontId="20" fillId="10" borderId="58" xfId="1" applyFont="1" applyFill="1" applyBorder="1" applyAlignment="1">
      <alignment wrapText="1"/>
    </xf>
    <xf numFmtId="0" fontId="0" fillId="10" borderId="59" xfId="0" applyFill="1" applyBorder="1"/>
    <xf numFmtId="0" fontId="0" fillId="10" borderId="60" xfId="0" applyFill="1" applyBorder="1"/>
    <xf numFmtId="0" fontId="0" fillId="10" borderId="52" xfId="0" applyFill="1" applyBorder="1"/>
    <xf numFmtId="0" fontId="20" fillId="10" borderId="61" xfId="1" applyFont="1" applyFill="1" applyBorder="1"/>
    <xf numFmtId="0" fontId="20" fillId="10" borderId="65" xfId="0" applyFont="1" applyFill="1" applyBorder="1" applyAlignment="1">
      <alignment wrapText="1"/>
    </xf>
    <xf numFmtId="0" fontId="22" fillId="10" borderId="66" xfId="1" applyFont="1" applyFill="1" applyBorder="1" applyAlignment="1">
      <alignment horizontal="center"/>
    </xf>
    <xf numFmtId="3" fontId="22" fillId="10" borderId="67" xfId="1" applyNumberFormat="1" applyFont="1" applyFill="1" applyBorder="1"/>
    <xf numFmtId="0" fontId="7" fillId="2" borderId="19" xfId="0" applyFont="1" applyFill="1" applyBorder="1" applyAlignment="1">
      <alignment vertical="center"/>
    </xf>
    <xf numFmtId="0" fontId="4" fillId="0" borderId="0" xfId="0" applyFont="1" applyAlignment="1"/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30" fillId="0" borderId="59" xfId="0" applyFont="1" applyBorder="1" applyAlignment="1">
      <alignment horizontal="center"/>
    </xf>
    <xf numFmtId="49" fontId="29" fillId="5" borderId="13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49" fontId="29" fillId="3" borderId="69" xfId="0" applyNumberFormat="1" applyFont="1" applyFill="1" applyBorder="1" applyAlignment="1">
      <alignment horizontal="center" vertical="center"/>
    </xf>
    <xf numFmtId="49" fontId="29" fillId="3" borderId="69" xfId="0" applyNumberFormat="1" applyFont="1" applyFill="1" applyBorder="1" applyAlignment="1">
      <alignment horizontal="center" vertical="center" wrapText="1"/>
    </xf>
    <xf numFmtId="0" fontId="32" fillId="0" borderId="59" xfId="1" applyFont="1" applyBorder="1" applyAlignment="1">
      <alignment horizontal="center"/>
    </xf>
    <xf numFmtId="49" fontId="7" fillId="3" borderId="70" xfId="0" applyNumberFormat="1" applyFont="1" applyFill="1" applyBorder="1" applyAlignment="1">
      <alignment vertical="center"/>
    </xf>
    <xf numFmtId="0" fontId="7" fillId="3" borderId="70" xfId="0" applyFont="1" applyFill="1" applyBorder="1" applyAlignment="1">
      <alignment horizontal="center" vertical="center"/>
    </xf>
    <xf numFmtId="0" fontId="7" fillId="3" borderId="70" xfId="0" applyFont="1" applyFill="1" applyBorder="1" applyAlignment="1">
      <alignment vertical="center"/>
    </xf>
    <xf numFmtId="0" fontId="4" fillId="2" borderId="15" xfId="0" applyFont="1" applyFill="1" applyBorder="1" applyAlignment="1"/>
    <xf numFmtId="0" fontId="4" fillId="2" borderId="16" xfId="0" applyFont="1" applyFill="1" applyBorder="1" applyAlignment="1"/>
    <xf numFmtId="3" fontId="4" fillId="2" borderId="16" xfId="0" applyNumberFormat="1" applyFont="1" applyFill="1" applyBorder="1" applyAlignment="1"/>
    <xf numFmtId="0" fontId="4" fillId="0" borderId="59" xfId="1" applyFont="1" applyBorder="1" applyAlignment="1">
      <alignment horizontal="center"/>
    </xf>
    <xf numFmtId="166" fontId="4" fillId="0" borderId="59" xfId="1" applyNumberFormat="1" applyFont="1" applyBorder="1" applyAlignment="1">
      <alignment horizontal="right"/>
    </xf>
    <xf numFmtId="0" fontId="4" fillId="2" borderId="16" xfId="0" applyFont="1" applyFill="1" applyBorder="1" applyAlignment="1">
      <alignment horizontal="center"/>
    </xf>
    <xf numFmtId="0" fontId="4" fillId="2" borderId="21" xfId="0" applyFont="1" applyFill="1" applyBorder="1" applyAlignment="1"/>
    <xf numFmtId="3" fontId="4" fillId="2" borderId="21" xfId="0" applyNumberFormat="1" applyFont="1" applyFill="1" applyBorder="1" applyAlignment="1"/>
    <xf numFmtId="49" fontId="4" fillId="2" borderId="19" xfId="0" applyNumberFormat="1" applyFont="1" applyFill="1" applyBorder="1" applyAlignment="1">
      <alignment vertical="center"/>
    </xf>
    <xf numFmtId="0" fontId="29" fillId="2" borderId="19" xfId="0" applyFont="1" applyFill="1" applyBorder="1" applyAlignment="1">
      <alignment vertical="center"/>
    </xf>
    <xf numFmtId="164" fontId="29" fillId="2" borderId="19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49" fontId="34" fillId="2" borderId="40" xfId="0" applyNumberFormat="1" applyFont="1" applyFill="1" applyBorder="1" applyAlignment="1">
      <alignment vertical="center"/>
    </xf>
    <xf numFmtId="0" fontId="4" fillId="2" borderId="41" xfId="0" applyFont="1" applyFill="1" applyBorder="1" applyAlignment="1"/>
    <xf numFmtId="0" fontId="4" fillId="2" borderId="42" xfId="0" applyFont="1" applyFill="1" applyBorder="1" applyAlignment="1"/>
    <xf numFmtId="49" fontId="4" fillId="2" borderId="43" xfId="0" applyNumberFormat="1" applyFont="1" applyFill="1" applyBorder="1" applyAlignment="1">
      <alignment vertical="center"/>
    </xf>
    <xf numFmtId="0" fontId="4" fillId="2" borderId="19" xfId="0" applyFont="1" applyFill="1" applyBorder="1" applyAlignment="1"/>
    <xf numFmtId="0" fontId="4" fillId="2" borderId="44" xfId="0" applyFont="1" applyFill="1" applyBorder="1" applyAlignment="1"/>
    <xf numFmtId="49" fontId="4" fillId="2" borderId="45" xfId="0" applyNumberFormat="1" applyFont="1" applyFill="1" applyBorder="1" applyAlignment="1">
      <alignment vertical="center"/>
    </xf>
    <xf numFmtId="0" fontId="4" fillId="2" borderId="46" xfId="0" applyFont="1" applyFill="1" applyBorder="1" applyAlignment="1"/>
    <xf numFmtId="0" fontId="4" fillId="2" borderId="47" xfId="0" applyFont="1" applyFill="1" applyBorder="1" applyAlignment="1"/>
    <xf numFmtId="0" fontId="4" fillId="9" borderId="39" xfId="0" applyFont="1" applyFill="1" applyBorder="1" applyAlignment="1"/>
    <xf numFmtId="0" fontId="4" fillId="7" borderId="19" xfId="0" applyFont="1" applyFill="1" applyBorder="1" applyAlignment="1"/>
    <xf numFmtId="49" fontId="34" fillId="8" borderId="30" xfId="0" applyNumberFormat="1" applyFont="1" applyFill="1" applyBorder="1" applyAlignment="1">
      <alignment vertical="center"/>
    </xf>
    <xf numFmtId="49" fontId="34" fillId="8" borderId="20" xfId="0" applyNumberFormat="1" applyFont="1" applyFill="1" applyBorder="1" applyAlignment="1">
      <alignment vertical="center"/>
    </xf>
    <xf numFmtId="49" fontId="4" fillId="8" borderId="31" xfId="0" applyNumberFormat="1" applyFont="1" applyFill="1" applyBorder="1" applyAlignment="1"/>
    <xf numFmtId="49" fontId="34" fillId="2" borderId="32" xfId="0" applyNumberFormat="1" applyFont="1" applyFill="1" applyBorder="1" applyAlignment="1">
      <alignment vertical="center"/>
    </xf>
    <xf numFmtId="3" fontId="34" fillId="2" borderId="5" xfId="0" applyNumberFormat="1" applyFont="1" applyFill="1" applyBorder="1" applyAlignment="1">
      <alignment vertical="center"/>
    </xf>
    <xf numFmtId="9" fontId="4" fillId="2" borderId="33" xfId="0" applyNumberFormat="1" applyFont="1" applyFill="1" applyBorder="1" applyAlignment="1"/>
    <xf numFmtId="165" fontId="34" fillId="2" borderId="5" xfId="0" applyNumberFormat="1" applyFont="1" applyFill="1" applyBorder="1" applyAlignment="1">
      <alignment vertical="center"/>
    </xf>
    <xf numFmtId="0" fontId="29" fillId="7" borderId="19" xfId="0" applyFont="1" applyFill="1" applyBorder="1" applyAlignment="1">
      <alignment vertical="center"/>
    </xf>
    <xf numFmtId="49" fontId="34" fillId="8" borderId="34" xfId="0" applyNumberFormat="1" applyFont="1" applyFill="1" applyBorder="1" applyAlignment="1">
      <alignment vertical="center"/>
    </xf>
    <xf numFmtId="165" fontId="34" fillId="8" borderId="35" xfId="0" applyNumberFormat="1" applyFont="1" applyFill="1" applyBorder="1" applyAlignment="1">
      <alignment vertical="center"/>
    </xf>
    <xf numFmtId="9" fontId="34" fillId="8" borderId="36" xfId="0" applyNumberFormat="1" applyFont="1" applyFill="1" applyBorder="1" applyAlignment="1">
      <alignment vertical="center"/>
    </xf>
    <xf numFmtId="0" fontId="29" fillId="9" borderId="18" xfId="0" applyFont="1" applyFill="1" applyBorder="1" applyAlignment="1">
      <alignment vertical="center"/>
    </xf>
    <xf numFmtId="49" fontId="9" fillId="9" borderId="19" xfId="0" applyNumberFormat="1" applyFont="1" applyFill="1" applyBorder="1" applyAlignment="1">
      <alignment vertical="center"/>
    </xf>
    <xf numFmtId="0" fontId="29" fillId="9" borderId="19" xfId="0" applyFont="1" applyFill="1" applyBorder="1" applyAlignment="1">
      <alignment vertical="center"/>
    </xf>
    <xf numFmtId="0" fontId="29" fillId="9" borderId="48" xfId="0" applyFont="1" applyFill="1" applyBorder="1" applyAlignment="1">
      <alignment vertical="center"/>
    </xf>
    <xf numFmtId="0" fontId="29" fillId="7" borderId="18" xfId="0" applyFont="1" applyFill="1" applyBorder="1" applyAlignment="1">
      <alignment vertical="center"/>
    </xf>
    <xf numFmtId="49" fontId="34" fillId="8" borderId="49" xfId="0" applyNumberFormat="1" applyFont="1" applyFill="1" applyBorder="1" applyAlignment="1">
      <alignment vertical="center"/>
    </xf>
    <xf numFmtId="0" fontId="34" fillId="7" borderId="19" xfId="0" applyFont="1" applyFill="1" applyBorder="1" applyAlignment="1">
      <alignment vertical="center"/>
    </xf>
    <xf numFmtId="164" fontId="34" fillId="2" borderId="19" xfId="0" applyNumberFormat="1" applyFont="1" applyFill="1" applyBorder="1" applyAlignment="1">
      <alignment vertical="center"/>
    </xf>
    <xf numFmtId="165" fontId="34" fillId="8" borderId="36" xfId="0" applyNumberFormat="1" applyFont="1" applyFill="1" applyBorder="1" applyAlignment="1">
      <alignment vertical="center"/>
    </xf>
    <xf numFmtId="0" fontId="4" fillId="2" borderId="72" xfId="0" applyFont="1" applyFill="1" applyBorder="1" applyAlignment="1"/>
    <xf numFmtId="49" fontId="29" fillId="3" borderId="19" xfId="0" applyNumberFormat="1" applyFont="1" applyFill="1" applyBorder="1" applyAlignment="1">
      <alignment vertical="center" wrapText="1"/>
    </xf>
    <xf numFmtId="0" fontId="4" fillId="2" borderId="73" xfId="0" applyFont="1" applyFill="1" applyBorder="1" applyAlignment="1">
      <alignment wrapText="1"/>
    </xf>
    <xf numFmtId="14" fontId="4" fillId="2" borderId="73" xfId="0" applyNumberFormat="1" applyFont="1" applyFill="1" applyBorder="1" applyAlignment="1"/>
    <xf numFmtId="0" fontId="4" fillId="2" borderId="74" xfId="0" applyFont="1" applyFill="1" applyBorder="1" applyAlignment="1"/>
    <xf numFmtId="0" fontId="4" fillId="2" borderId="73" xfId="0" applyFont="1" applyFill="1" applyBorder="1" applyAlignment="1"/>
    <xf numFmtId="0" fontId="4" fillId="2" borderId="73" xfId="0" applyFont="1" applyFill="1" applyBorder="1" applyAlignment="1">
      <alignment horizontal="justify" wrapText="1"/>
    </xf>
    <xf numFmtId="0" fontId="4" fillId="2" borderId="75" xfId="0" applyFont="1" applyFill="1" applyBorder="1" applyAlignment="1"/>
    <xf numFmtId="0" fontId="4" fillId="2" borderId="76" xfId="0" applyFont="1" applyFill="1" applyBorder="1" applyAlignment="1"/>
    <xf numFmtId="0" fontId="4" fillId="2" borderId="73" xfId="0" applyFont="1" applyFill="1" applyBorder="1" applyAlignment="1">
      <alignment horizontal="left"/>
    </xf>
    <xf numFmtId="3" fontId="4" fillId="2" borderId="76" xfId="0" applyNumberFormat="1" applyFont="1" applyFill="1" applyBorder="1" applyAlignment="1"/>
    <xf numFmtId="49" fontId="29" fillId="5" borderId="19" xfId="0" applyNumberFormat="1" applyFont="1" applyFill="1" applyBorder="1" applyAlignment="1">
      <alignment vertical="center"/>
    </xf>
    <xf numFmtId="49" fontId="29" fillId="3" borderId="19" xfId="0" applyNumberFormat="1" applyFont="1" applyFill="1" applyBorder="1" applyAlignment="1">
      <alignment horizontal="center" vertical="center" wrapText="1"/>
    </xf>
    <xf numFmtId="49" fontId="7" fillId="3" borderId="19" xfId="0" applyNumberFormat="1" applyFont="1" applyFill="1" applyBorder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vertical="center"/>
    </xf>
    <xf numFmtId="3" fontId="7" fillId="3" borderId="19" xfId="0" applyNumberFormat="1" applyFont="1" applyFill="1" applyBorder="1" applyAlignment="1">
      <alignment vertical="center"/>
    </xf>
    <xf numFmtId="3" fontId="7" fillId="3" borderId="70" xfId="0" applyNumberFormat="1" applyFont="1" applyFill="1" applyBorder="1" applyAlignment="1">
      <alignment vertical="center"/>
    </xf>
    <xf numFmtId="0" fontId="29" fillId="5" borderId="19" xfId="0" applyFont="1" applyFill="1" applyBorder="1" applyAlignment="1">
      <alignment vertical="center"/>
    </xf>
    <xf numFmtId="164" fontId="29" fillId="5" borderId="19" xfId="0" applyNumberFormat="1" applyFont="1" applyFill="1" applyBorder="1" applyAlignment="1">
      <alignment vertical="center"/>
    </xf>
    <xf numFmtId="49" fontId="29" fillId="3" borderId="19" xfId="0" applyNumberFormat="1" applyFont="1" applyFill="1" applyBorder="1" applyAlignment="1">
      <alignment vertical="center"/>
    </xf>
    <xf numFmtId="0" fontId="29" fillId="3" borderId="19" xfId="0" applyFont="1" applyFill="1" applyBorder="1" applyAlignment="1">
      <alignment vertical="center"/>
    </xf>
    <xf numFmtId="164" fontId="29" fillId="3" borderId="19" xfId="0" applyNumberFormat="1" applyFont="1" applyFill="1" applyBorder="1" applyAlignment="1">
      <alignment vertical="center"/>
    </xf>
    <xf numFmtId="164" fontId="29" fillId="6" borderId="19" xfId="0" applyNumberFormat="1" applyFont="1" applyFill="1" applyBorder="1" applyAlignment="1">
      <alignment vertical="center"/>
    </xf>
    <xf numFmtId="168" fontId="34" fillId="2" borderId="5" xfId="0" applyNumberFormat="1" applyFont="1" applyFill="1" applyBorder="1" applyAlignment="1">
      <alignment vertical="center"/>
    </xf>
    <xf numFmtId="3" fontId="34" fillId="8" borderId="50" xfId="0" applyNumberFormat="1" applyFont="1" applyFill="1" applyBorder="1" applyAlignment="1">
      <alignment vertical="center"/>
    </xf>
    <xf numFmtId="3" fontId="34" fillId="8" borderId="51" xfId="0" applyNumberFormat="1" applyFont="1" applyFill="1" applyBorder="1" applyAlignment="1">
      <alignment vertical="center"/>
    </xf>
    <xf numFmtId="49" fontId="4" fillId="2" borderId="60" xfId="0" applyNumberFormat="1" applyFont="1" applyFill="1" applyBorder="1" applyAlignment="1">
      <alignment vertical="center" wrapText="1"/>
    </xf>
    <xf numFmtId="0" fontId="30" fillId="10" borderId="59" xfId="0" applyFont="1" applyFill="1" applyBorder="1" applyAlignment="1">
      <alignment horizontal="right" wrapText="1"/>
    </xf>
    <xf numFmtId="0" fontId="30" fillId="0" borderId="59" xfId="0" applyFont="1" applyFill="1" applyBorder="1" applyAlignment="1">
      <alignment horizontal="right"/>
    </xf>
    <xf numFmtId="0" fontId="30" fillId="10" borderId="59" xfId="0" applyFont="1" applyFill="1" applyBorder="1" applyAlignment="1">
      <alignment horizontal="right"/>
    </xf>
    <xf numFmtId="17" fontId="30" fillId="0" borderId="59" xfId="0" applyNumberFormat="1" applyFont="1" applyBorder="1" applyAlignment="1">
      <alignment horizontal="right"/>
    </xf>
    <xf numFmtId="0" fontId="30" fillId="10" borderId="59" xfId="0" applyFont="1" applyFill="1" applyBorder="1"/>
    <xf numFmtId="0" fontId="30" fillId="10" borderId="60" xfId="0" applyFont="1" applyFill="1" applyBorder="1"/>
    <xf numFmtId="3" fontId="30" fillId="10" borderId="59" xfId="0" applyNumberFormat="1" applyFont="1" applyFill="1" applyBorder="1" applyAlignment="1">
      <alignment horizontal="right"/>
    </xf>
    <xf numFmtId="17" fontId="30" fillId="10" borderId="59" xfId="0" applyNumberFormat="1" applyFont="1" applyFill="1" applyBorder="1" applyAlignment="1">
      <alignment horizontal="right"/>
    </xf>
    <xf numFmtId="0" fontId="30" fillId="10" borderId="59" xfId="0" applyFont="1" applyFill="1" applyBorder="1" applyAlignment="1">
      <alignment horizontal="right" vertical="center" wrapText="1"/>
    </xf>
    <xf numFmtId="0" fontId="30" fillId="0" borderId="59" xfId="0" applyFont="1" applyBorder="1" applyAlignment="1">
      <alignment horizontal="right"/>
    </xf>
    <xf numFmtId="0" fontId="30" fillId="0" borderId="59" xfId="0" applyFont="1" applyBorder="1" applyAlignment="1">
      <alignment horizontal="left"/>
    </xf>
    <xf numFmtId="3" fontId="30" fillId="0" borderId="59" xfId="0" applyNumberFormat="1" applyFont="1" applyBorder="1" applyAlignment="1">
      <alignment horizontal="right"/>
    </xf>
    <xf numFmtId="3" fontId="32" fillId="0" borderId="59" xfId="0" applyNumberFormat="1" applyFont="1" applyBorder="1"/>
    <xf numFmtId="0" fontId="32" fillId="0" borderId="59" xfId="1" applyFont="1" applyFill="1" applyBorder="1"/>
    <xf numFmtId="3" fontId="32" fillId="0" borderId="59" xfId="1" applyNumberFormat="1" applyFont="1" applyBorder="1"/>
    <xf numFmtId="3" fontId="32" fillId="0" borderId="59" xfId="1" applyNumberFormat="1" applyFont="1" applyBorder="1" applyAlignment="1">
      <alignment horizontal="right"/>
    </xf>
    <xf numFmtId="0" fontId="33" fillId="10" borderId="59" xfId="0" applyFont="1" applyFill="1" applyBorder="1" applyAlignment="1">
      <alignment wrapText="1"/>
    </xf>
    <xf numFmtId="0" fontId="30" fillId="10" borderId="59" xfId="0" applyFont="1" applyFill="1" applyBorder="1" applyAlignment="1">
      <alignment wrapText="1"/>
    </xf>
    <xf numFmtId="3" fontId="30" fillId="10" borderId="59" xfId="0" applyNumberFormat="1" applyFont="1" applyFill="1" applyBorder="1" applyAlignment="1">
      <alignment horizontal="center" wrapText="1"/>
    </xf>
    <xf numFmtId="3" fontId="30" fillId="10" borderId="59" xfId="0" applyNumberFormat="1" applyFont="1" applyFill="1" applyBorder="1" applyAlignment="1">
      <alignment wrapText="1"/>
    </xf>
    <xf numFmtId="3" fontId="32" fillId="10" borderId="59" xfId="0" applyNumberFormat="1" applyFont="1" applyFill="1" applyBorder="1"/>
    <xf numFmtId="0" fontId="33" fillId="0" borderId="59" xfId="0" applyFont="1" applyBorder="1" applyAlignment="1">
      <alignment horizontal="left"/>
    </xf>
    <xf numFmtId="0" fontId="30" fillId="10" borderId="59" xfId="0" applyFont="1" applyFill="1" applyBorder="1" applyAlignment="1">
      <alignment horizontal="left"/>
    </xf>
    <xf numFmtId="3" fontId="30" fillId="0" borderId="59" xfId="0" applyNumberFormat="1" applyFont="1" applyBorder="1"/>
    <xf numFmtId="0" fontId="30" fillId="10" borderId="59" xfId="0" applyFont="1" applyFill="1" applyBorder="1" applyAlignment="1">
      <alignment horizontal="center" wrapText="1"/>
    </xf>
    <xf numFmtId="49" fontId="31" fillId="3" borderId="19" xfId="0" applyNumberFormat="1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49" fontId="9" fillId="9" borderId="37" xfId="0" applyNumberFormat="1" applyFont="1" applyFill="1" applyBorder="1" applyAlignment="1">
      <alignment vertical="center"/>
    </xf>
    <xf numFmtId="0" fontId="34" fillId="9" borderId="38" xfId="0" applyFont="1" applyFill="1" applyBorder="1" applyAlignment="1">
      <alignment vertical="center"/>
    </xf>
    <xf numFmtId="0" fontId="36" fillId="12" borderId="19" xfId="0" applyFont="1" applyFill="1" applyBorder="1" applyAlignment="1">
      <alignment wrapText="1"/>
    </xf>
    <xf numFmtId="0" fontId="30" fillId="10" borderId="59" xfId="0" applyFont="1" applyFill="1" applyBorder="1" applyAlignment="1">
      <alignment wrapText="1"/>
    </xf>
    <xf numFmtId="0" fontId="30" fillId="10" borderId="60" xfId="0" applyFont="1" applyFill="1" applyBorder="1" applyAlignment="1">
      <alignment wrapText="1"/>
    </xf>
    <xf numFmtId="0" fontId="30" fillId="0" borderId="59" xfId="0" applyFont="1" applyBorder="1" applyAlignment="1"/>
    <xf numFmtId="0" fontId="30" fillId="0" borderId="60" xfId="0" applyFont="1" applyBorder="1" applyAlignment="1"/>
    <xf numFmtId="49" fontId="6" fillId="3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9" fontId="18" fillId="9" borderId="37" xfId="0" applyNumberFormat="1" applyFont="1" applyFill="1" applyBorder="1" applyAlignment="1">
      <alignment vertical="center"/>
    </xf>
    <xf numFmtId="0" fontId="13" fillId="9" borderId="38" xfId="0" applyFont="1" applyFill="1" applyBorder="1" applyAlignment="1">
      <alignment vertical="center"/>
    </xf>
    <xf numFmtId="0" fontId="26" fillId="11" borderId="19" xfId="0" applyFont="1" applyFill="1" applyBorder="1" applyAlignment="1">
      <alignment wrapText="1"/>
    </xf>
    <xf numFmtId="0" fontId="27" fillId="10" borderId="59" xfId="0" applyFont="1" applyFill="1" applyBorder="1" applyAlignment="1">
      <alignment wrapText="1"/>
    </xf>
    <xf numFmtId="0" fontId="19" fillId="10" borderId="60" xfId="0" applyFont="1" applyFill="1" applyBorder="1" applyAlignment="1">
      <alignment wrapText="1"/>
    </xf>
    <xf numFmtId="0" fontId="19" fillId="10" borderId="59" xfId="0" applyFont="1" applyFill="1" applyBorder="1" applyAlignment="1">
      <alignment wrapText="1"/>
    </xf>
    <xf numFmtId="0" fontId="19" fillId="10" borderId="59" xfId="0" applyFont="1" applyFill="1" applyBorder="1" applyAlignment="1"/>
    <xf numFmtId="0" fontId="19" fillId="10" borderId="60" xfId="0" applyFont="1" applyFill="1" applyBorder="1" applyAlignment="1"/>
  </cellXfs>
  <cellStyles count="3">
    <cellStyle name="Millares 2" xfId="2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7</xdr:col>
      <xdr:colOff>28575</xdr:colOff>
      <xdr:row>8</xdr:row>
      <xdr:rowOff>41609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0"/>
          <a:ext cx="5943600" cy="13370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47625</xdr:rowOff>
    </xdr:from>
    <xdr:to>
      <xdr:col>7</xdr:col>
      <xdr:colOff>333375</xdr:colOff>
      <xdr:row>7</xdr:row>
      <xdr:rowOff>79709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38125"/>
          <a:ext cx="5581650" cy="117508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7</xdr:col>
      <xdr:colOff>333375</xdr:colOff>
      <xdr:row>7</xdr:row>
      <xdr:rowOff>79709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38125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G89"/>
  <sheetViews>
    <sheetView tabSelected="1" topLeftCell="A72" workbookViewId="0">
      <selection activeCell="H86" sqref="H86"/>
    </sheetView>
  </sheetViews>
  <sheetFormatPr baseColWidth="10" defaultColWidth="11.42578125" defaultRowHeight="12.75" x14ac:dyDescent="0.25"/>
  <cols>
    <col min="1" max="1" width="7" style="171" customWidth="1"/>
    <col min="2" max="2" width="20" style="171" customWidth="1"/>
    <col min="3" max="3" width="14.5703125" style="171" customWidth="1"/>
    <col min="4" max="5" width="11.42578125" style="171"/>
    <col min="6" max="6" width="15.140625" style="171" customWidth="1"/>
    <col min="7" max="7" width="16.28515625" style="171" customWidth="1"/>
    <col min="8" max="16384" width="11.42578125" style="171"/>
  </cols>
  <sheetData>
    <row r="1" spans="2:7" x14ac:dyDescent="0.25">
      <c r="B1" s="172"/>
      <c r="C1" s="172"/>
      <c r="D1" s="172"/>
      <c r="E1" s="172"/>
      <c r="F1" s="172"/>
      <c r="G1" s="172"/>
    </row>
    <row r="2" spans="2:7" x14ac:dyDescent="0.25">
      <c r="B2" s="172"/>
      <c r="C2" s="172"/>
      <c r="D2" s="172"/>
      <c r="E2" s="172"/>
      <c r="F2" s="172"/>
      <c r="G2" s="172"/>
    </row>
    <row r="3" spans="2:7" x14ac:dyDescent="0.25">
      <c r="B3" s="172"/>
      <c r="C3" s="172"/>
      <c r="D3" s="172"/>
      <c r="E3" s="172"/>
      <c r="F3" s="172"/>
      <c r="G3" s="172"/>
    </row>
    <row r="4" spans="2:7" x14ac:dyDescent="0.25">
      <c r="B4" s="172"/>
      <c r="C4" s="172"/>
      <c r="D4" s="172"/>
      <c r="E4" s="172"/>
      <c r="F4" s="172"/>
      <c r="G4" s="172"/>
    </row>
    <row r="5" spans="2:7" x14ac:dyDescent="0.25">
      <c r="B5" s="172"/>
      <c r="C5" s="172"/>
      <c r="D5" s="172"/>
      <c r="E5" s="172"/>
      <c r="F5" s="172"/>
      <c r="G5" s="172"/>
    </row>
    <row r="6" spans="2:7" x14ac:dyDescent="0.25">
      <c r="B6" s="172"/>
      <c r="C6" s="172"/>
      <c r="D6" s="172"/>
      <c r="E6" s="172"/>
      <c r="F6" s="172"/>
      <c r="G6" s="172"/>
    </row>
    <row r="7" spans="2:7" x14ac:dyDescent="0.25">
      <c r="B7" s="172"/>
      <c r="C7" s="172"/>
      <c r="D7" s="172"/>
      <c r="E7" s="172"/>
      <c r="F7" s="172"/>
      <c r="G7" s="172"/>
    </row>
    <row r="8" spans="2:7" x14ac:dyDescent="0.25">
      <c r="B8" s="173"/>
      <c r="C8" s="174"/>
      <c r="D8" s="172"/>
      <c r="E8" s="174"/>
      <c r="F8" s="174"/>
      <c r="G8" s="174"/>
    </row>
    <row r="9" spans="2:7" x14ac:dyDescent="0.25">
      <c r="B9" s="202"/>
      <c r="C9" s="202"/>
      <c r="D9" s="229"/>
      <c r="E9" s="202"/>
      <c r="F9" s="202"/>
      <c r="G9" s="202"/>
    </row>
    <row r="10" spans="2:7" x14ac:dyDescent="0.25">
      <c r="B10" s="230" t="s">
        <v>0</v>
      </c>
      <c r="C10" s="257" t="s">
        <v>97</v>
      </c>
      <c r="D10" s="229"/>
      <c r="E10" s="286" t="s">
        <v>98</v>
      </c>
      <c r="F10" s="286"/>
      <c r="G10" s="263">
        <v>60000</v>
      </c>
    </row>
    <row r="11" spans="2:7" ht="15" customHeight="1" x14ac:dyDescent="0.25">
      <c r="B11" s="256" t="s">
        <v>1</v>
      </c>
      <c r="C11" s="258" t="s">
        <v>77</v>
      </c>
      <c r="D11" s="229"/>
      <c r="E11" s="287" t="s">
        <v>2</v>
      </c>
      <c r="F11" s="288"/>
      <c r="G11" s="264" t="s">
        <v>99</v>
      </c>
    </row>
    <row r="12" spans="2:7" x14ac:dyDescent="0.25">
      <c r="B12" s="256" t="s">
        <v>3</v>
      </c>
      <c r="C12" s="259" t="s">
        <v>74</v>
      </c>
      <c r="D12" s="229"/>
      <c r="E12" s="287" t="s">
        <v>100</v>
      </c>
      <c r="F12" s="288"/>
      <c r="G12" s="263">
        <v>339</v>
      </c>
    </row>
    <row r="13" spans="2:7" x14ac:dyDescent="0.25">
      <c r="B13" s="256" t="s">
        <v>5</v>
      </c>
      <c r="C13" s="259" t="s">
        <v>75</v>
      </c>
      <c r="D13" s="229"/>
      <c r="E13" s="261" t="s">
        <v>6</v>
      </c>
      <c r="F13" s="262"/>
      <c r="G13" s="263">
        <f>G10*G12</f>
        <v>20340000</v>
      </c>
    </row>
    <row r="14" spans="2:7" x14ac:dyDescent="0.25">
      <c r="B14" s="256" t="s">
        <v>7</v>
      </c>
      <c r="C14" s="259" t="s">
        <v>76</v>
      </c>
      <c r="D14" s="229"/>
      <c r="E14" s="287" t="s">
        <v>8</v>
      </c>
      <c r="F14" s="288"/>
      <c r="G14" s="265" t="s">
        <v>93</v>
      </c>
    </row>
    <row r="15" spans="2:7" x14ac:dyDescent="0.25">
      <c r="B15" s="256" t="s">
        <v>9</v>
      </c>
      <c r="C15" s="259" t="s">
        <v>94</v>
      </c>
      <c r="D15" s="229"/>
      <c r="E15" s="287" t="s">
        <v>10</v>
      </c>
      <c r="F15" s="288"/>
      <c r="G15" s="264" t="s">
        <v>101</v>
      </c>
    </row>
    <row r="16" spans="2:7" x14ac:dyDescent="0.25">
      <c r="B16" s="256" t="s">
        <v>11</v>
      </c>
      <c r="C16" s="260">
        <v>44896</v>
      </c>
      <c r="D16" s="229"/>
      <c r="E16" s="289" t="s">
        <v>12</v>
      </c>
      <c r="F16" s="290"/>
      <c r="G16" s="266" t="s">
        <v>102</v>
      </c>
    </row>
    <row r="17" spans="2:7" x14ac:dyDescent="0.25">
      <c r="B17" s="231"/>
      <c r="C17" s="232"/>
      <c r="D17" s="233"/>
      <c r="E17" s="234"/>
      <c r="F17" s="234"/>
      <c r="G17" s="235"/>
    </row>
    <row r="18" spans="2:7" x14ac:dyDescent="0.25">
      <c r="B18" s="282" t="s">
        <v>13</v>
      </c>
      <c r="C18" s="283"/>
      <c r="D18" s="283"/>
      <c r="E18" s="283"/>
      <c r="F18" s="283"/>
      <c r="G18" s="283"/>
    </row>
    <row r="19" spans="2:7" x14ac:dyDescent="0.25">
      <c r="B19" s="234"/>
      <c r="C19" s="238"/>
      <c r="D19" s="238"/>
      <c r="E19" s="238"/>
      <c r="F19" s="234"/>
      <c r="G19" s="234"/>
    </row>
    <row r="20" spans="2:7" x14ac:dyDescent="0.25">
      <c r="B20" s="240" t="s">
        <v>14</v>
      </c>
      <c r="C20" s="197"/>
      <c r="D20" s="197"/>
      <c r="E20" s="197"/>
      <c r="F20" s="197"/>
      <c r="G20" s="197"/>
    </row>
    <row r="21" spans="2:7" x14ac:dyDescent="0.25">
      <c r="B21" s="241" t="s">
        <v>15</v>
      </c>
      <c r="C21" s="241" t="s">
        <v>16</v>
      </c>
      <c r="D21" s="241" t="s">
        <v>17</v>
      </c>
      <c r="E21" s="241" t="s">
        <v>18</v>
      </c>
      <c r="F21" s="241" t="s">
        <v>19</v>
      </c>
      <c r="G21" s="241" t="s">
        <v>20</v>
      </c>
    </row>
    <row r="22" spans="2:7" x14ac:dyDescent="0.25">
      <c r="B22" s="267" t="s">
        <v>25</v>
      </c>
      <c r="C22" s="175" t="s">
        <v>69</v>
      </c>
      <c r="D22" s="175">
        <v>1</v>
      </c>
      <c r="E22" s="175" t="s">
        <v>90</v>
      </c>
      <c r="F22" s="268">
        <v>35000</v>
      </c>
      <c r="G22" s="269">
        <f t="shared" ref="G22:G29" si="0">F22*D22</f>
        <v>35000</v>
      </c>
    </row>
    <row r="23" spans="2:7" x14ac:dyDescent="0.25">
      <c r="B23" s="267" t="s">
        <v>72</v>
      </c>
      <c r="C23" s="175" t="s">
        <v>69</v>
      </c>
      <c r="D23" s="175">
        <v>2</v>
      </c>
      <c r="E23" s="175" t="s">
        <v>90</v>
      </c>
      <c r="F23" s="268">
        <v>35000</v>
      </c>
      <c r="G23" s="269">
        <f t="shared" si="0"/>
        <v>70000</v>
      </c>
    </row>
    <row r="24" spans="2:7" x14ac:dyDescent="0.25">
      <c r="B24" s="267" t="s">
        <v>103</v>
      </c>
      <c r="C24" s="175" t="s">
        <v>69</v>
      </c>
      <c r="D24" s="175">
        <v>1</v>
      </c>
      <c r="E24" s="175" t="s">
        <v>90</v>
      </c>
      <c r="F24" s="268">
        <v>35000</v>
      </c>
      <c r="G24" s="269">
        <f t="shared" si="0"/>
        <v>35000</v>
      </c>
    </row>
    <row r="25" spans="2:7" x14ac:dyDescent="0.25">
      <c r="B25" s="267" t="s">
        <v>104</v>
      </c>
      <c r="C25" s="175" t="s">
        <v>69</v>
      </c>
      <c r="D25" s="175">
        <v>2</v>
      </c>
      <c r="E25" s="175" t="s">
        <v>105</v>
      </c>
      <c r="F25" s="268">
        <v>35000</v>
      </c>
      <c r="G25" s="269">
        <f t="shared" si="0"/>
        <v>70000</v>
      </c>
    </row>
    <row r="26" spans="2:7" x14ac:dyDescent="0.25">
      <c r="B26" s="267" t="s">
        <v>106</v>
      </c>
      <c r="C26" s="175" t="s">
        <v>69</v>
      </c>
      <c r="D26" s="175">
        <v>5</v>
      </c>
      <c r="E26" s="175" t="s">
        <v>70</v>
      </c>
      <c r="F26" s="268">
        <v>35000</v>
      </c>
      <c r="G26" s="269">
        <f t="shared" si="0"/>
        <v>175000</v>
      </c>
    </row>
    <row r="27" spans="2:7" x14ac:dyDescent="0.25">
      <c r="B27" s="267" t="s">
        <v>60</v>
      </c>
      <c r="C27" s="175" t="s">
        <v>69</v>
      </c>
      <c r="D27" s="175">
        <v>20</v>
      </c>
      <c r="E27" s="175" t="s">
        <v>68</v>
      </c>
      <c r="F27" s="268">
        <v>35000</v>
      </c>
      <c r="G27" s="269">
        <f t="shared" si="0"/>
        <v>700000</v>
      </c>
    </row>
    <row r="28" spans="2:7" x14ac:dyDescent="0.25">
      <c r="B28" s="267" t="s">
        <v>61</v>
      </c>
      <c r="C28" s="175" t="s">
        <v>69</v>
      </c>
      <c r="D28" s="175">
        <v>20</v>
      </c>
      <c r="E28" s="175" t="s">
        <v>105</v>
      </c>
      <c r="F28" s="268">
        <v>35000</v>
      </c>
      <c r="G28" s="269">
        <f t="shared" si="0"/>
        <v>700000</v>
      </c>
    </row>
    <row r="29" spans="2:7" x14ac:dyDescent="0.25">
      <c r="B29" s="267" t="s">
        <v>107</v>
      </c>
      <c r="C29" s="175" t="s">
        <v>69</v>
      </c>
      <c r="D29" s="175">
        <v>60</v>
      </c>
      <c r="E29" s="175" t="s">
        <v>108</v>
      </c>
      <c r="F29" s="268">
        <v>35000</v>
      </c>
      <c r="G29" s="269">
        <f t="shared" si="0"/>
        <v>2100000</v>
      </c>
    </row>
    <row r="30" spans="2:7" x14ac:dyDescent="0.25">
      <c r="B30" s="242" t="s">
        <v>21</v>
      </c>
      <c r="C30" s="243"/>
      <c r="D30" s="243"/>
      <c r="E30" s="243"/>
      <c r="F30" s="244"/>
      <c r="G30" s="245">
        <f>SUM(G22:G29)</f>
        <v>3885000</v>
      </c>
    </row>
    <row r="31" spans="2:7" x14ac:dyDescent="0.25">
      <c r="B31" s="236"/>
      <c r="C31" s="237"/>
      <c r="D31" s="237"/>
      <c r="E31" s="237"/>
      <c r="F31" s="239"/>
      <c r="G31" s="239"/>
    </row>
    <row r="32" spans="2:7" x14ac:dyDescent="0.25">
      <c r="B32" s="176" t="s">
        <v>22</v>
      </c>
      <c r="C32" s="177"/>
      <c r="D32" s="178"/>
      <c r="E32" s="178"/>
      <c r="F32" s="179"/>
      <c r="G32" s="179"/>
    </row>
    <row r="33" spans="2:7" x14ac:dyDescent="0.25">
      <c r="B33" s="180" t="s">
        <v>15</v>
      </c>
      <c r="C33" s="181" t="s">
        <v>16</v>
      </c>
      <c r="D33" s="181" t="s">
        <v>17</v>
      </c>
      <c r="E33" s="180" t="s">
        <v>18</v>
      </c>
      <c r="F33" s="181" t="s">
        <v>19</v>
      </c>
      <c r="G33" s="180" t="s">
        <v>20</v>
      </c>
    </row>
    <row r="34" spans="2:7" x14ac:dyDescent="0.25">
      <c r="B34" s="267" t="s">
        <v>25</v>
      </c>
      <c r="C34" s="175" t="s">
        <v>71</v>
      </c>
      <c r="D34" s="175">
        <v>1</v>
      </c>
      <c r="E34" s="175" t="s">
        <v>90</v>
      </c>
      <c r="F34" s="268">
        <v>45000</v>
      </c>
      <c r="G34" s="269">
        <f t="shared" ref="G34:G35" si="1">F34*D34</f>
        <v>45000</v>
      </c>
    </row>
    <row r="35" spans="2:7" x14ac:dyDescent="0.25">
      <c r="B35" s="267" t="s">
        <v>72</v>
      </c>
      <c r="C35" s="175" t="s">
        <v>71</v>
      </c>
      <c r="D35" s="175">
        <v>2</v>
      </c>
      <c r="E35" s="175" t="s">
        <v>90</v>
      </c>
      <c r="F35" s="268">
        <v>45000</v>
      </c>
      <c r="G35" s="269">
        <f t="shared" si="1"/>
        <v>90000</v>
      </c>
    </row>
    <row r="36" spans="2:7" x14ac:dyDescent="0.25">
      <c r="B36" s="183" t="s">
        <v>23</v>
      </c>
      <c r="C36" s="184"/>
      <c r="D36" s="184"/>
      <c r="E36" s="184"/>
      <c r="F36" s="246"/>
      <c r="G36" s="246">
        <f>SUM(G34:G35)</f>
        <v>135000</v>
      </c>
    </row>
    <row r="37" spans="2:7" x14ac:dyDescent="0.25">
      <c r="B37" s="186"/>
      <c r="C37" s="187"/>
      <c r="D37" s="187"/>
      <c r="E37" s="187"/>
      <c r="F37" s="188"/>
      <c r="G37" s="188"/>
    </row>
    <row r="38" spans="2:7" x14ac:dyDescent="0.25">
      <c r="B38" s="176" t="s">
        <v>24</v>
      </c>
      <c r="C38" s="177"/>
      <c r="D38" s="178"/>
      <c r="E38" s="178"/>
      <c r="F38" s="179"/>
      <c r="G38" s="179"/>
    </row>
    <row r="39" spans="2:7" x14ac:dyDescent="0.25">
      <c r="B39" s="180" t="s">
        <v>15</v>
      </c>
      <c r="C39" s="180" t="s">
        <v>16</v>
      </c>
      <c r="D39" s="180" t="s">
        <v>17</v>
      </c>
      <c r="E39" s="180" t="s">
        <v>18</v>
      </c>
      <c r="F39" s="181" t="s">
        <v>19</v>
      </c>
      <c r="G39" s="180" t="s">
        <v>20</v>
      </c>
    </row>
    <row r="40" spans="2:7" x14ac:dyDescent="0.25">
      <c r="B40" s="270"/>
      <c r="C40" s="182"/>
      <c r="D40" s="182">
        <v>0</v>
      </c>
      <c r="E40" s="182"/>
      <c r="F40" s="271"/>
      <c r="G40" s="272">
        <f>D40*F40</f>
        <v>0</v>
      </c>
    </row>
    <row r="41" spans="2:7" x14ac:dyDescent="0.25">
      <c r="B41" s="183" t="s">
        <v>26</v>
      </c>
      <c r="C41" s="184"/>
      <c r="D41" s="184"/>
      <c r="E41" s="184"/>
      <c r="F41" s="185"/>
      <c r="G41" s="246">
        <f>SUM(G40:G40)</f>
        <v>0</v>
      </c>
    </row>
    <row r="42" spans="2:7" x14ac:dyDescent="0.25">
      <c r="B42" s="186"/>
      <c r="C42" s="187"/>
      <c r="D42" s="187"/>
      <c r="E42" s="187"/>
      <c r="F42" s="188"/>
      <c r="G42" s="188"/>
    </row>
    <row r="43" spans="2:7" x14ac:dyDescent="0.25">
      <c r="B43" s="176" t="s">
        <v>27</v>
      </c>
      <c r="C43" s="177"/>
      <c r="D43" s="178"/>
      <c r="E43" s="178"/>
      <c r="F43" s="179"/>
      <c r="G43" s="179"/>
    </row>
    <row r="44" spans="2:7" ht="25.5" x14ac:dyDescent="0.25">
      <c r="B44" s="181" t="s">
        <v>28</v>
      </c>
      <c r="C44" s="181" t="s">
        <v>29</v>
      </c>
      <c r="D44" s="181" t="s">
        <v>30</v>
      </c>
      <c r="E44" s="181" t="s">
        <v>18</v>
      </c>
      <c r="F44" s="181" t="s">
        <v>19</v>
      </c>
      <c r="G44" s="181" t="s">
        <v>20</v>
      </c>
    </row>
    <row r="45" spans="2:7" x14ac:dyDescent="0.25">
      <c r="B45" s="273" t="s">
        <v>63</v>
      </c>
      <c r="C45" s="274"/>
      <c r="D45" s="281"/>
      <c r="E45" s="274"/>
      <c r="F45" s="275"/>
      <c r="G45" s="276"/>
    </row>
    <row r="46" spans="2:7" x14ac:dyDescent="0.25">
      <c r="B46" s="267" t="s">
        <v>109</v>
      </c>
      <c r="C46" s="175" t="s">
        <v>32</v>
      </c>
      <c r="D46" s="175">
        <v>15</v>
      </c>
      <c r="E46" s="175" t="s">
        <v>70</v>
      </c>
      <c r="F46" s="268">
        <v>73450</v>
      </c>
      <c r="G46" s="277">
        <f t="shared" ref="G46:G52" si="2">F46*D46</f>
        <v>1101750</v>
      </c>
    </row>
    <row r="47" spans="2:7" x14ac:dyDescent="0.25">
      <c r="B47" s="278" t="s">
        <v>31</v>
      </c>
      <c r="C47" s="175"/>
      <c r="D47" s="175"/>
      <c r="E47" s="175"/>
      <c r="F47" s="268">
        <v>0</v>
      </c>
      <c r="G47" s="277"/>
    </row>
    <row r="48" spans="2:7" x14ac:dyDescent="0.25">
      <c r="B48" s="267" t="s">
        <v>95</v>
      </c>
      <c r="C48" s="175" t="s">
        <v>32</v>
      </c>
      <c r="D48" s="175">
        <v>220</v>
      </c>
      <c r="E48" s="175" t="s">
        <v>90</v>
      </c>
      <c r="F48" s="268">
        <v>735</v>
      </c>
      <c r="G48" s="277">
        <f t="shared" si="2"/>
        <v>161700</v>
      </c>
    </row>
    <row r="49" spans="2:7" x14ac:dyDescent="0.25">
      <c r="B49" s="267" t="s">
        <v>64</v>
      </c>
      <c r="C49" s="175" t="s">
        <v>32</v>
      </c>
      <c r="D49" s="175">
        <v>200</v>
      </c>
      <c r="E49" s="175" t="s">
        <v>90</v>
      </c>
      <c r="F49" s="268">
        <v>328</v>
      </c>
      <c r="G49" s="277">
        <f t="shared" si="2"/>
        <v>65600</v>
      </c>
    </row>
    <row r="50" spans="2:7" x14ac:dyDescent="0.25">
      <c r="B50" s="267" t="s">
        <v>110</v>
      </c>
      <c r="C50" s="175" t="s">
        <v>32</v>
      </c>
      <c r="D50" s="175">
        <v>200</v>
      </c>
      <c r="E50" s="175" t="s">
        <v>90</v>
      </c>
      <c r="F50" s="268">
        <v>1130</v>
      </c>
      <c r="G50" s="277">
        <f t="shared" si="2"/>
        <v>226000</v>
      </c>
    </row>
    <row r="51" spans="2:7" x14ac:dyDescent="0.25">
      <c r="B51" s="278" t="s">
        <v>34</v>
      </c>
      <c r="C51" s="175"/>
      <c r="D51" s="175"/>
      <c r="E51" s="175"/>
      <c r="F51" s="268">
        <v>0</v>
      </c>
      <c r="G51" s="277"/>
    </row>
    <row r="52" spans="2:7" x14ac:dyDescent="0.25">
      <c r="B52" s="279" t="s">
        <v>111</v>
      </c>
      <c r="C52" s="175" t="s">
        <v>65</v>
      </c>
      <c r="D52" s="175">
        <v>1</v>
      </c>
      <c r="E52" s="175" t="s">
        <v>105</v>
      </c>
      <c r="F52" s="268">
        <v>48816</v>
      </c>
      <c r="G52" s="277">
        <f t="shared" si="2"/>
        <v>48816</v>
      </c>
    </row>
    <row r="53" spans="2:7" x14ac:dyDescent="0.25">
      <c r="B53" s="183" t="s">
        <v>33</v>
      </c>
      <c r="C53" s="184"/>
      <c r="D53" s="184"/>
      <c r="E53" s="184"/>
      <c r="F53" s="246"/>
      <c r="G53" s="246">
        <f>SUM(G45:G52)</f>
        <v>1603866</v>
      </c>
    </row>
    <row r="54" spans="2:7" x14ac:dyDescent="0.25">
      <c r="B54" s="186"/>
      <c r="C54" s="187"/>
      <c r="D54" s="187"/>
      <c r="E54" s="191"/>
      <c r="F54" s="188"/>
      <c r="G54" s="188"/>
    </row>
    <row r="55" spans="2:7" x14ac:dyDescent="0.25">
      <c r="B55" s="176" t="s">
        <v>34</v>
      </c>
      <c r="C55" s="177"/>
      <c r="D55" s="178"/>
      <c r="E55" s="178"/>
      <c r="F55" s="179"/>
      <c r="G55" s="179"/>
    </row>
    <row r="56" spans="2:7" ht="25.5" x14ac:dyDescent="0.25">
      <c r="B56" s="180" t="s">
        <v>35</v>
      </c>
      <c r="C56" s="181" t="s">
        <v>29</v>
      </c>
      <c r="D56" s="181" t="s">
        <v>30</v>
      </c>
      <c r="E56" s="180" t="s">
        <v>18</v>
      </c>
      <c r="F56" s="181" t="s">
        <v>19</v>
      </c>
      <c r="G56" s="180" t="s">
        <v>20</v>
      </c>
    </row>
    <row r="57" spans="2:7" x14ac:dyDescent="0.25">
      <c r="B57" s="267"/>
      <c r="C57" s="189"/>
      <c r="D57" s="189">
        <v>0</v>
      </c>
      <c r="E57" s="189"/>
      <c r="F57" s="190"/>
      <c r="G57" s="280">
        <f>+D57*F57</f>
        <v>0</v>
      </c>
    </row>
    <row r="58" spans="2:7" x14ac:dyDescent="0.25">
      <c r="B58" s="183" t="s">
        <v>36</v>
      </c>
      <c r="C58" s="184"/>
      <c r="D58" s="184"/>
      <c r="E58" s="184"/>
      <c r="F58" s="185"/>
      <c r="G58" s="246">
        <f>SUM(G57:G57)</f>
        <v>0</v>
      </c>
    </row>
    <row r="59" spans="2:7" x14ac:dyDescent="0.25">
      <c r="B59" s="192"/>
      <c r="C59" s="192"/>
      <c r="D59" s="192"/>
      <c r="E59" s="192"/>
      <c r="F59" s="193"/>
      <c r="G59" s="193"/>
    </row>
    <row r="60" spans="2:7" x14ac:dyDescent="0.25">
      <c r="B60" s="240" t="s">
        <v>37</v>
      </c>
      <c r="C60" s="247"/>
      <c r="D60" s="247"/>
      <c r="E60" s="247"/>
      <c r="F60" s="247"/>
      <c r="G60" s="248">
        <f>G30+G36+G41+G53+G58</f>
        <v>5623866</v>
      </c>
    </row>
    <row r="61" spans="2:7" x14ac:dyDescent="0.25">
      <c r="B61" s="249" t="s">
        <v>38</v>
      </c>
      <c r="C61" s="250"/>
      <c r="D61" s="250"/>
      <c r="E61" s="250"/>
      <c r="F61" s="250"/>
      <c r="G61" s="251">
        <f>G60*0.05</f>
        <v>281193.3</v>
      </c>
    </row>
    <row r="62" spans="2:7" x14ac:dyDescent="0.25">
      <c r="B62" s="240" t="s">
        <v>39</v>
      </c>
      <c r="C62" s="247"/>
      <c r="D62" s="247"/>
      <c r="E62" s="247"/>
      <c r="F62" s="247"/>
      <c r="G62" s="248">
        <f>G61+G60</f>
        <v>5905059.2999999998</v>
      </c>
    </row>
    <row r="63" spans="2:7" x14ac:dyDescent="0.25">
      <c r="B63" s="249" t="s">
        <v>40</v>
      </c>
      <c r="C63" s="250"/>
      <c r="D63" s="250"/>
      <c r="E63" s="250"/>
      <c r="F63" s="250"/>
      <c r="G63" s="251">
        <f>G13</f>
        <v>20340000</v>
      </c>
    </row>
    <row r="64" spans="2:7" x14ac:dyDescent="0.25">
      <c r="B64" s="240" t="s">
        <v>41</v>
      </c>
      <c r="C64" s="247"/>
      <c r="D64" s="247"/>
      <c r="E64" s="247"/>
      <c r="F64" s="247"/>
      <c r="G64" s="252">
        <f>G63-G62</f>
        <v>14434940.699999999</v>
      </c>
    </row>
    <row r="65" spans="2:7" x14ac:dyDescent="0.25">
      <c r="B65" s="194" t="s">
        <v>130</v>
      </c>
      <c r="C65" s="195"/>
      <c r="D65" s="195"/>
      <c r="E65" s="195"/>
      <c r="F65" s="195"/>
      <c r="G65" s="196"/>
    </row>
    <row r="66" spans="2:7" ht="13.5" thickBot="1" x14ac:dyDescent="0.3">
      <c r="B66" s="197"/>
      <c r="C66" s="195"/>
      <c r="D66" s="195"/>
      <c r="E66" s="195"/>
      <c r="F66" s="195"/>
      <c r="G66" s="196"/>
    </row>
    <row r="67" spans="2:7" x14ac:dyDescent="0.25">
      <c r="B67" s="198" t="s">
        <v>131</v>
      </c>
      <c r="C67" s="199"/>
      <c r="D67" s="199"/>
      <c r="E67" s="199"/>
      <c r="F67" s="200"/>
      <c r="G67" s="196"/>
    </row>
    <row r="68" spans="2:7" x14ac:dyDescent="0.25">
      <c r="B68" s="201" t="s">
        <v>44</v>
      </c>
      <c r="C68" s="202"/>
      <c r="D68" s="202"/>
      <c r="E68" s="202"/>
      <c r="F68" s="203"/>
      <c r="G68" s="196"/>
    </row>
    <row r="69" spans="2:7" x14ac:dyDescent="0.25">
      <c r="B69" s="201" t="s">
        <v>45</v>
      </c>
      <c r="C69" s="202"/>
      <c r="D69" s="202"/>
      <c r="E69" s="202"/>
      <c r="F69" s="203"/>
      <c r="G69" s="196"/>
    </row>
    <row r="70" spans="2:7" x14ac:dyDescent="0.25">
      <c r="B70" s="201" t="s">
        <v>46</v>
      </c>
      <c r="C70" s="202"/>
      <c r="D70" s="202"/>
      <c r="E70" s="202"/>
      <c r="F70" s="203"/>
      <c r="G70" s="196"/>
    </row>
    <row r="71" spans="2:7" x14ac:dyDescent="0.25">
      <c r="B71" s="201" t="s">
        <v>47</v>
      </c>
      <c r="C71" s="202"/>
      <c r="D71" s="202"/>
      <c r="E71" s="202"/>
      <c r="F71" s="203"/>
      <c r="G71" s="196"/>
    </row>
    <row r="72" spans="2:7" x14ac:dyDescent="0.25">
      <c r="B72" s="201" t="s">
        <v>48</v>
      </c>
      <c r="C72" s="202"/>
      <c r="D72" s="202"/>
      <c r="E72" s="202"/>
      <c r="F72" s="203"/>
      <c r="G72" s="196"/>
    </row>
    <row r="73" spans="2:7" ht="13.5" thickBot="1" x14ac:dyDescent="0.3">
      <c r="B73" s="204" t="s">
        <v>49</v>
      </c>
      <c r="C73" s="205"/>
      <c r="D73" s="205"/>
      <c r="E73" s="205"/>
      <c r="F73" s="206"/>
      <c r="G73" s="196"/>
    </row>
    <row r="74" spans="2:7" x14ac:dyDescent="0.25">
      <c r="B74" s="197"/>
      <c r="C74" s="202"/>
      <c r="D74" s="202"/>
      <c r="E74" s="202"/>
      <c r="F74" s="202"/>
      <c r="G74" s="196"/>
    </row>
    <row r="75" spans="2:7" ht="13.5" thickBot="1" x14ac:dyDescent="0.3">
      <c r="B75" s="284" t="s">
        <v>50</v>
      </c>
      <c r="C75" s="285"/>
      <c r="D75" s="207"/>
      <c r="E75" s="208"/>
      <c r="F75" s="208"/>
      <c r="G75" s="196"/>
    </row>
    <row r="76" spans="2:7" x14ac:dyDescent="0.25">
      <c r="B76" s="209" t="s">
        <v>35</v>
      </c>
      <c r="C76" s="210" t="s">
        <v>51</v>
      </c>
      <c r="D76" s="211" t="s">
        <v>52</v>
      </c>
      <c r="E76" s="208"/>
      <c r="F76" s="208"/>
      <c r="G76" s="196"/>
    </row>
    <row r="77" spans="2:7" x14ac:dyDescent="0.25">
      <c r="B77" s="212" t="s">
        <v>53</v>
      </c>
      <c r="C77" s="213">
        <f>G30</f>
        <v>3885000</v>
      </c>
      <c r="D77" s="214">
        <f>(C77/C83)</f>
        <v>0.65791041251694127</v>
      </c>
      <c r="E77" s="208"/>
      <c r="F77" s="208"/>
      <c r="G77" s="196"/>
    </row>
    <row r="78" spans="2:7" x14ac:dyDescent="0.25">
      <c r="B78" s="212" t="s">
        <v>54</v>
      </c>
      <c r="C78" s="253">
        <f>G36</f>
        <v>135000</v>
      </c>
      <c r="D78" s="214">
        <f>C78/C83</f>
        <v>2.2861751786302977E-2</v>
      </c>
      <c r="E78" s="208"/>
      <c r="F78" s="208"/>
      <c r="G78" s="196"/>
    </row>
    <row r="79" spans="2:7" x14ac:dyDescent="0.25">
      <c r="B79" s="212" t="s">
        <v>55</v>
      </c>
      <c r="C79" s="213">
        <f>G41</f>
        <v>0</v>
      </c>
      <c r="D79" s="214">
        <f>(C79/C83)</f>
        <v>0</v>
      </c>
      <c r="E79" s="208"/>
      <c r="F79" s="208"/>
      <c r="G79" s="196"/>
    </row>
    <row r="80" spans="2:7" x14ac:dyDescent="0.25">
      <c r="B80" s="212" t="s">
        <v>28</v>
      </c>
      <c r="C80" s="213">
        <f>G53</f>
        <v>1603866</v>
      </c>
      <c r="D80" s="214">
        <f>(C80/C83)</f>
        <v>0.27160878807770822</v>
      </c>
      <c r="E80" s="208"/>
      <c r="F80" s="208"/>
      <c r="G80" s="196"/>
    </row>
    <row r="81" spans="2:7" x14ac:dyDescent="0.25">
      <c r="B81" s="212" t="s">
        <v>56</v>
      </c>
      <c r="C81" s="215">
        <f>G58</f>
        <v>0</v>
      </c>
      <c r="D81" s="214">
        <f>(C81/C83)</f>
        <v>0</v>
      </c>
      <c r="E81" s="216"/>
      <c r="F81" s="216"/>
      <c r="G81" s="196"/>
    </row>
    <row r="82" spans="2:7" x14ac:dyDescent="0.25">
      <c r="B82" s="212" t="s">
        <v>57</v>
      </c>
      <c r="C82" s="215">
        <f>G61</f>
        <v>281193.3</v>
      </c>
      <c r="D82" s="214">
        <f>(C82/C83)</f>
        <v>4.7619047619047616E-2</v>
      </c>
      <c r="E82" s="216"/>
      <c r="F82" s="216"/>
      <c r="G82" s="196"/>
    </row>
    <row r="83" spans="2:7" ht="13.5" thickBot="1" x14ac:dyDescent="0.3">
      <c r="B83" s="217" t="s">
        <v>58</v>
      </c>
      <c r="C83" s="218">
        <f>SUM(C77:C82)</f>
        <v>5905059.2999999998</v>
      </c>
      <c r="D83" s="219">
        <f>SUM(D77:D82)</f>
        <v>1.0000000000000002</v>
      </c>
      <c r="E83" s="216"/>
      <c r="F83" s="216"/>
      <c r="G83" s="196"/>
    </row>
    <row r="84" spans="2:7" x14ac:dyDescent="0.25">
      <c r="B84" s="197"/>
      <c r="C84" s="195"/>
      <c r="D84" s="195"/>
      <c r="E84" s="195"/>
      <c r="F84" s="195"/>
      <c r="G84" s="196"/>
    </row>
    <row r="85" spans="2:7" x14ac:dyDescent="0.25">
      <c r="B85" s="170"/>
      <c r="C85" s="195"/>
      <c r="D85" s="195"/>
      <c r="E85" s="195"/>
      <c r="F85" s="195"/>
      <c r="G85" s="196"/>
    </row>
    <row r="86" spans="2:7" ht="13.5" thickBot="1" x14ac:dyDescent="0.3">
      <c r="B86" s="220"/>
      <c r="C86" s="221" t="s">
        <v>92</v>
      </c>
      <c r="D86" s="222"/>
      <c r="E86" s="223"/>
      <c r="F86" s="224"/>
      <c r="G86" s="196"/>
    </row>
    <row r="87" spans="2:7" x14ac:dyDescent="0.25">
      <c r="B87" s="225" t="s">
        <v>133</v>
      </c>
      <c r="C87" s="254">
        <v>55000</v>
      </c>
      <c r="D87" s="254">
        <v>60000</v>
      </c>
      <c r="E87" s="255">
        <v>65000</v>
      </c>
      <c r="F87" s="226"/>
      <c r="G87" s="227"/>
    </row>
    <row r="88" spans="2:7" ht="13.5" thickBot="1" x14ac:dyDescent="0.3">
      <c r="B88" s="217" t="s">
        <v>132</v>
      </c>
      <c r="C88" s="218">
        <f>(G62/C87)</f>
        <v>107.36471454545455</v>
      </c>
      <c r="D88" s="218">
        <f>(G62/D87)</f>
        <v>98.417654999999996</v>
      </c>
      <c r="E88" s="228">
        <f>(G62/E87)</f>
        <v>90.847066153846157</v>
      </c>
      <c r="F88" s="226"/>
      <c r="G88" s="227"/>
    </row>
    <row r="89" spans="2:7" x14ac:dyDescent="0.25">
      <c r="B89" s="194" t="s">
        <v>59</v>
      </c>
      <c r="C89" s="202"/>
      <c r="D89" s="202"/>
      <c r="E89" s="202"/>
      <c r="F89" s="202"/>
      <c r="G89" s="202"/>
    </row>
  </sheetData>
  <mergeCells count="8">
    <mergeCell ref="B18:G18"/>
    <mergeCell ref="B75:C75"/>
    <mergeCell ref="E10:F10"/>
    <mergeCell ref="E11:F11"/>
    <mergeCell ref="E12:F12"/>
    <mergeCell ref="E14:F14"/>
    <mergeCell ref="E15:F15"/>
    <mergeCell ref="E16:F16"/>
  </mergeCells>
  <pageMargins left="0.70866141732283472" right="0.70866141732283472" top="0.74803149606299213" bottom="0.74803149606299213" header="0.31496062992125984" footer="0.31496062992125984"/>
  <pageSetup paperSize="145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A76" workbookViewId="0">
      <selection activeCell="D95" sqref="D95"/>
    </sheetView>
  </sheetViews>
  <sheetFormatPr baseColWidth="10" defaultRowHeight="15" x14ac:dyDescent="0.25"/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ht="15.75" thickBot="1" x14ac:dyDescent="0.3">
      <c r="A8" s="2"/>
      <c r="B8" s="3"/>
      <c r="C8" s="1"/>
      <c r="D8" s="3"/>
      <c r="E8" s="3"/>
      <c r="F8" s="3"/>
    </row>
    <row r="9" spans="1:6" ht="24" x14ac:dyDescent="0.25">
      <c r="A9" s="4" t="s">
        <v>0</v>
      </c>
      <c r="B9" s="106" t="s">
        <v>112</v>
      </c>
      <c r="C9" s="5"/>
      <c r="D9" s="295" t="s">
        <v>114</v>
      </c>
      <c r="E9" s="295"/>
      <c r="F9" s="112">
        <v>50</v>
      </c>
    </row>
    <row r="10" spans="1:6" ht="15" customHeight="1" x14ac:dyDescent="0.25">
      <c r="A10" s="6" t="s">
        <v>1</v>
      </c>
      <c r="B10" s="107" t="s">
        <v>113</v>
      </c>
      <c r="C10" s="7"/>
      <c r="D10" s="296" t="s">
        <v>2</v>
      </c>
      <c r="E10" s="297"/>
      <c r="F10" s="101" t="s">
        <v>89</v>
      </c>
    </row>
    <row r="11" spans="1:6" ht="27" customHeight="1" x14ac:dyDescent="0.25">
      <c r="A11" s="6" t="s">
        <v>3</v>
      </c>
      <c r="B11" s="107" t="s">
        <v>74</v>
      </c>
      <c r="C11" s="7"/>
      <c r="D11" s="298" t="s">
        <v>4</v>
      </c>
      <c r="E11" s="297"/>
      <c r="F11" s="113">
        <v>33000</v>
      </c>
    </row>
    <row r="12" spans="1:6" x14ac:dyDescent="0.25">
      <c r="A12" s="6" t="s">
        <v>5</v>
      </c>
      <c r="B12" s="107" t="s">
        <v>75</v>
      </c>
      <c r="C12" s="7"/>
      <c r="D12" s="131" t="s">
        <v>6</v>
      </c>
      <c r="E12" s="132"/>
      <c r="F12" s="113">
        <f>F9*F11</f>
        <v>1650000</v>
      </c>
    </row>
    <row r="13" spans="1:6" ht="25.5" x14ac:dyDescent="0.25">
      <c r="A13" s="6" t="s">
        <v>7</v>
      </c>
      <c r="B13" s="107" t="s">
        <v>76</v>
      </c>
      <c r="C13" s="7"/>
      <c r="D13" s="298" t="s">
        <v>8</v>
      </c>
      <c r="E13" s="297"/>
      <c r="F13" s="114" t="s">
        <v>115</v>
      </c>
    </row>
    <row r="14" spans="1:6" ht="25.5" x14ac:dyDescent="0.25">
      <c r="A14" s="6" t="s">
        <v>9</v>
      </c>
      <c r="B14" s="107" t="s">
        <v>94</v>
      </c>
      <c r="C14" s="7"/>
      <c r="D14" s="298" t="s">
        <v>10</v>
      </c>
      <c r="E14" s="297"/>
      <c r="F14" s="101" t="s">
        <v>116</v>
      </c>
    </row>
    <row r="15" spans="1:6" ht="26.25" thickBot="1" x14ac:dyDescent="0.3">
      <c r="A15" s="6" t="s">
        <v>11</v>
      </c>
      <c r="B15" s="137">
        <v>44531</v>
      </c>
      <c r="C15" s="7"/>
      <c r="D15" s="299" t="s">
        <v>12</v>
      </c>
      <c r="E15" s="300"/>
      <c r="F15" s="128" t="s">
        <v>129</v>
      </c>
    </row>
    <row r="16" spans="1:6" x14ac:dyDescent="0.25">
      <c r="A16" s="8"/>
      <c r="B16" s="9"/>
      <c r="C16" s="10"/>
      <c r="D16" s="11"/>
      <c r="E16" s="11"/>
      <c r="F16" s="12"/>
    </row>
    <row r="17" spans="1:6" x14ac:dyDescent="0.25">
      <c r="A17" s="291" t="s">
        <v>13</v>
      </c>
      <c r="B17" s="292"/>
      <c r="C17" s="292"/>
      <c r="D17" s="292"/>
      <c r="E17" s="292"/>
      <c r="F17" s="292"/>
    </row>
    <row r="18" spans="1:6" x14ac:dyDescent="0.25">
      <c r="A18" s="13"/>
      <c r="B18" s="14"/>
      <c r="C18" s="14"/>
      <c r="D18" s="14"/>
      <c r="E18" s="15"/>
      <c r="F18" s="15"/>
    </row>
    <row r="19" spans="1:6" x14ac:dyDescent="0.25">
      <c r="A19" s="16" t="s">
        <v>14</v>
      </c>
      <c r="B19" s="17"/>
      <c r="C19" s="18"/>
      <c r="D19" s="18"/>
      <c r="E19" s="18"/>
      <c r="F19" s="18"/>
    </row>
    <row r="20" spans="1:6" ht="24.75" thickBot="1" x14ac:dyDescent="0.3">
      <c r="A20" s="19" t="s">
        <v>15</v>
      </c>
      <c r="B20" s="19" t="s">
        <v>16</v>
      </c>
      <c r="C20" s="19" t="s">
        <v>17</v>
      </c>
      <c r="D20" s="19" t="s">
        <v>18</v>
      </c>
      <c r="E20" s="19" t="s">
        <v>19</v>
      </c>
      <c r="F20" s="19" t="s">
        <v>20</v>
      </c>
    </row>
    <row r="21" spans="1:6" ht="18.75" thickBot="1" x14ac:dyDescent="0.3">
      <c r="A21" s="146" t="s">
        <v>117</v>
      </c>
      <c r="B21" s="108" t="s">
        <v>78</v>
      </c>
      <c r="C21" s="108">
        <v>0.5</v>
      </c>
      <c r="D21" s="108" t="s">
        <v>88</v>
      </c>
      <c r="E21" s="147">
        <v>30000</v>
      </c>
      <c r="F21" s="116">
        <f t="shared" ref="F21:F29" si="0">E21*C21</f>
        <v>15000</v>
      </c>
    </row>
    <row r="22" spans="1:6" ht="15.75" thickBot="1" x14ac:dyDescent="0.3">
      <c r="A22" s="134" t="s">
        <v>25</v>
      </c>
      <c r="B22" s="110" t="s">
        <v>78</v>
      </c>
      <c r="C22" s="110">
        <v>0.5</v>
      </c>
      <c r="D22" s="110" t="s">
        <v>88</v>
      </c>
      <c r="E22" s="147">
        <v>30000</v>
      </c>
      <c r="F22" s="102">
        <f t="shared" si="0"/>
        <v>15000</v>
      </c>
    </row>
    <row r="23" spans="1:6" ht="15.75" thickBot="1" x14ac:dyDescent="0.3">
      <c r="A23" s="109" t="s">
        <v>72</v>
      </c>
      <c r="B23" s="110" t="s">
        <v>78</v>
      </c>
      <c r="C23" s="110">
        <v>0.5</v>
      </c>
      <c r="D23" s="110" t="s">
        <v>118</v>
      </c>
      <c r="E23" s="147">
        <v>30000</v>
      </c>
      <c r="F23" s="102">
        <f t="shared" si="0"/>
        <v>15000</v>
      </c>
    </row>
    <row r="24" spans="1:6" ht="15.75" thickBot="1" x14ac:dyDescent="0.3">
      <c r="A24" s="109" t="s">
        <v>81</v>
      </c>
      <c r="B24" s="110" t="s">
        <v>78</v>
      </c>
      <c r="C24" s="110">
        <v>0.5</v>
      </c>
      <c r="D24" s="110" t="s">
        <v>118</v>
      </c>
      <c r="E24" s="147">
        <v>30000</v>
      </c>
      <c r="F24" s="102">
        <f t="shared" si="0"/>
        <v>15000</v>
      </c>
    </row>
    <row r="25" spans="1:6" ht="27.75" thickBot="1" x14ac:dyDescent="0.3">
      <c r="A25" s="148" t="s">
        <v>119</v>
      </c>
      <c r="B25" s="110" t="s">
        <v>78</v>
      </c>
      <c r="C25" s="110">
        <v>0.75</v>
      </c>
      <c r="D25" s="110" t="s">
        <v>118</v>
      </c>
      <c r="E25" s="147">
        <v>30000</v>
      </c>
      <c r="F25" s="102">
        <f t="shared" si="0"/>
        <v>22500</v>
      </c>
    </row>
    <row r="26" spans="1:6" ht="20.25" thickBot="1" x14ac:dyDescent="0.3">
      <c r="A26" s="149" t="s">
        <v>120</v>
      </c>
      <c r="B26" s="110" t="s">
        <v>78</v>
      </c>
      <c r="C26" s="110">
        <v>0.5</v>
      </c>
      <c r="D26" s="110" t="s">
        <v>118</v>
      </c>
      <c r="E26" s="147">
        <v>30000</v>
      </c>
      <c r="F26" s="102">
        <f t="shared" si="0"/>
        <v>15000</v>
      </c>
    </row>
    <row r="27" spans="1:6" ht="29.25" thickBot="1" x14ac:dyDescent="0.3">
      <c r="A27" s="149" t="s">
        <v>121</v>
      </c>
      <c r="B27" s="110" t="s">
        <v>78</v>
      </c>
      <c r="C27" s="110">
        <v>0.5</v>
      </c>
      <c r="D27" s="110" t="s">
        <v>122</v>
      </c>
      <c r="E27" s="147">
        <v>30000</v>
      </c>
      <c r="F27" s="102">
        <f t="shared" si="0"/>
        <v>15000</v>
      </c>
    </row>
    <row r="28" spans="1:6" ht="29.25" thickBot="1" x14ac:dyDescent="0.3">
      <c r="A28" s="149" t="s">
        <v>123</v>
      </c>
      <c r="B28" s="110" t="s">
        <v>78</v>
      </c>
      <c r="C28" s="110">
        <v>0.75</v>
      </c>
      <c r="D28" s="110" t="s">
        <v>87</v>
      </c>
      <c r="E28" s="147">
        <v>30000</v>
      </c>
      <c r="F28" s="102">
        <f t="shared" si="0"/>
        <v>22500</v>
      </c>
    </row>
    <row r="29" spans="1:6" ht="15.75" thickBot="1" x14ac:dyDescent="0.3">
      <c r="A29" s="150" t="s">
        <v>60</v>
      </c>
      <c r="B29" s="111" t="s">
        <v>78</v>
      </c>
      <c r="C29" s="111">
        <v>4</v>
      </c>
      <c r="D29" s="111" t="s">
        <v>80</v>
      </c>
      <c r="E29" s="147">
        <v>30000</v>
      </c>
      <c r="F29" s="104">
        <f t="shared" si="0"/>
        <v>120000</v>
      </c>
    </row>
    <row r="30" spans="1:6" x14ac:dyDescent="0.25">
      <c r="A30" s="20" t="s">
        <v>21</v>
      </c>
      <c r="B30" s="21"/>
      <c r="C30" s="21"/>
      <c r="D30" s="21"/>
      <c r="E30" s="22"/>
      <c r="F30" s="23">
        <f>SUM(F21:F29)</f>
        <v>255000</v>
      </c>
    </row>
    <row r="31" spans="1:6" x14ac:dyDescent="0.25">
      <c r="A31" s="13"/>
      <c r="B31" s="15"/>
      <c r="C31" s="15"/>
      <c r="D31" s="15"/>
      <c r="E31" s="24"/>
      <c r="F31" s="24"/>
    </row>
    <row r="32" spans="1:6" x14ac:dyDescent="0.25">
      <c r="A32" s="25" t="s">
        <v>22</v>
      </c>
      <c r="B32" s="26"/>
      <c r="C32" s="27"/>
      <c r="D32" s="27"/>
      <c r="E32" s="28"/>
      <c r="F32" s="28"/>
    </row>
    <row r="33" spans="1:6" ht="24.75" thickBot="1" x14ac:dyDescent="0.3">
      <c r="A33" s="117" t="s">
        <v>15</v>
      </c>
      <c r="B33" s="118" t="s">
        <v>16</v>
      </c>
      <c r="C33" s="118" t="s">
        <v>17</v>
      </c>
      <c r="D33" s="117" t="s">
        <v>18</v>
      </c>
      <c r="E33" s="118" t="s">
        <v>19</v>
      </c>
      <c r="F33" s="117" t="s">
        <v>20</v>
      </c>
    </row>
    <row r="34" spans="1:6" ht="15.75" thickBot="1" x14ac:dyDescent="0.3">
      <c r="A34" s="151" t="s">
        <v>25</v>
      </c>
      <c r="B34" s="152" t="s">
        <v>82</v>
      </c>
      <c r="C34" s="152">
        <v>0.5</v>
      </c>
      <c r="D34" s="152" t="s">
        <v>88</v>
      </c>
      <c r="E34" s="153">
        <v>40000</v>
      </c>
      <c r="F34" s="116">
        <f t="shared" ref="F34:F37" si="1">E34*C34</f>
        <v>20000</v>
      </c>
    </row>
    <row r="35" spans="1:6" ht="15.75" thickBot="1" x14ac:dyDescent="0.3">
      <c r="A35" s="109" t="s">
        <v>72</v>
      </c>
      <c r="B35" s="154" t="s">
        <v>82</v>
      </c>
      <c r="C35" s="154">
        <v>0.5</v>
      </c>
      <c r="D35" s="154" t="s">
        <v>118</v>
      </c>
      <c r="E35" s="153">
        <v>40000</v>
      </c>
      <c r="F35" s="102">
        <f t="shared" si="1"/>
        <v>20000</v>
      </c>
    </row>
    <row r="36" spans="1:6" ht="15.75" thickBot="1" x14ac:dyDescent="0.3">
      <c r="A36" s="109" t="s">
        <v>81</v>
      </c>
      <c r="B36" s="154" t="s">
        <v>82</v>
      </c>
      <c r="C36" s="154">
        <v>0.5</v>
      </c>
      <c r="D36" s="154" t="s">
        <v>118</v>
      </c>
      <c r="E36" s="153">
        <v>40000</v>
      </c>
      <c r="F36" s="102">
        <f t="shared" si="1"/>
        <v>20000</v>
      </c>
    </row>
    <row r="37" spans="1:6" ht="15.75" thickBot="1" x14ac:dyDescent="0.3">
      <c r="A37" s="139" t="s">
        <v>62</v>
      </c>
      <c r="B37" s="156" t="s">
        <v>82</v>
      </c>
      <c r="C37" s="156">
        <v>0.5</v>
      </c>
      <c r="D37" s="156" t="s">
        <v>80</v>
      </c>
      <c r="E37" s="153">
        <v>40000</v>
      </c>
      <c r="F37" s="104">
        <f t="shared" si="1"/>
        <v>20000</v>
      </c>
    </row>
    <row r="38" spans="1:6" x14ac:dyDescent="0.25">
      <c r="A38" s="119" t="s">
        <v>23</v>
      </c>
      <c r="B38" s="120"/>
      <c r="C38" s="120"/>
      <c r="D38" s="120"/>
      <c r="E38" s="121"/>
      <c r="F38" s="122">
        <f>SUM(F34:F34)</f>
        <v>20000</v>
      </c>
    </row>
    <row r="39" spans="1:6" x14ac:dyDescent="0.25">
      <c r="A39" s="29"/>
      <c r="B39" s="30"/>
      <c r="C39" s="30"/>
      <c r="D39" s="30"/>
      <c r="E39" s="31"/>
      <c r="F39" s="31"/>
    </row>
    <row r="40" spans="1:6" x14ac:dyDescent="0.25">
      <c r="A40" s="25" t="s">
        <v>24</v>
      </c>
      <c r="B40" s="26"/>
      <c r="C40" s="27"/>
      <c r="D40" s="27"/>
      <c r="E40" s="28"/>
      <c r="F40" s="28"/>
    </row>
    <row r="41" spans="1:6" ht="24.75" thickBot="1" x14ac:dyDescent="0.3">
      <c r="A41" s="32" t="s">
        <v>15</v>
      </c>
      <c r="B41" s="32" t="s">
        <v>16</v>
      </c>
      <c r="C41" s="32" t="s">
        <v>17</v>
      </c>
      <c r="D41" s="32" t="s">
        <v>18</v>
      </c>
      <c r="E41" s="33" t="s">
        <v>19</v>
      </c>
      <c r="F41" s="32" t="s">
        <v>20</v>
      </c>
    </row>
    <row r="42" spans="1:6" x14ac:dyDescent="0.25">
      <c r="A42" s="129"/>
      <c r="B42" s="115"/>
      <c r="C42" s="115"/>
      <c r="D42" s="115"/>
      <c r="E42" s="145"/>
      <c r="F42" s="130">
        <f>C42*E42</f>
        <v>0</v>
      </c>
    </row>
    <row r="43" spans="1:6" x14ac:dyDescent="0.25">
      <c r="A43" s="138"/>
      <c r="B43" s="103"/>
      <c r="C43" s="103"/>
      <c r="D43" s="103"/>
      <c r="E43" s="143"/>
      <c r="F43" s="144"/>
    </row>
    <row r="44" spans="1:6" x14ac:dyDescent="0.25">
      <c r="A44" s="34" t="s">
        <v>26</v>
      </c>
      <c r="B44" s="35"/>
      <c r="C44" s="35"/>
      <c r="D44" s="35"/>
      <c r="E44" s="36"/>
      <c r="F44" s="37">
        <f>SUM(F42:F43)</f>
        <v>0</v>
      </c>
    </row>
    <row r="45" spans="1:6" x14ac:dyDescent="0.25">
      <c r="A45" s="29"/>
      <c r="B45" s="30"/>
      <c r="C45" s="30"/>
      <c r="D45" s="30"/>
      <c r="E45" s="31"/>
      <c r="F45" s="31"/>
    </row>
    <row r="46" spans="1:6" x14ac:dyDescent="0.25">
      <c r="A46" s="25" t="s">
        <v>27</v>
      </c>
      <c r="B46" s="26"/>
      <c r="C46" s="27"/>
      <c r="D46" s="27"/>
      <c r="E46" s="28"/>
      <c r="F46" s="28"/>
    </row>
    <row r="47" spans="1:6" ht="24.75" thickBot="1" x14ac:dyDescent="0.3">
      <c r="A47" s="33" t="s">
        <v>28</v>
      </c>
      <c r="B47" s="33" t="s">
        <v>29</v>
      </c>
      <c r="C47" s="33" t="s">
        <v>30</v>
      </c>
      <c r="D47" s="33" t="s">
        <v>18</v>
      </c>
      <c r="E47" s="33" t="s">
        <v>19</v>
      </c>
      <c r="F47" s="33" t="s">
        <v>20</v>
      </c>
    </row>
    <row r="48" spans="1:6" x14ac:dyDescent="0.25">
      <c r="A48" s="126" t="s">
        <v>63</v>
      </c>
      <c r="B48" s="123"/>
      <c r="C48" s="123"/>
      <c r="D48" s="123"/>
      <c r="E48" s="124"/>
      <c r="F48" s="125"/>
    </row>
    <row r="49" spans="1:6" x14ac:dyDescent="0.25">
      <c r="A49" s="158" t="s">
        <v>124</v>
      </c>
      <c r="B49" s="154" t="s">
        <v>83</v>
      </c>
      <c r="C49" s="154">
        <v>150</v>
      </c>
      <c r="D49" s="154" t="s">
        <v>122</v>
      </c>
      <c r="E49" s="155">
        <v>500</v>
      </c>
      <c r="F49" s="102">
        <f>E49*C49</f>
        <v>75000</v>
      </c>
    </row>
    <row r="50" spans="1:6" x14ac:dyDescent="0.25">
      <c r="A50" s="135" t="s">
        <v>31</v>
      </c>
      <c r="B50" s="159"/>
      <c r="C50" s="159"/>
      <c r="D50" s="159"/>
      <c r="E50" s="160">
        <v>0</v>
      </c>
      <c r="F50" s="161"/>
    </row>
    <row r="51" spans="1:6" x14ac:dyDescent="0.25">
      <c r="A51" s="134" t="s">
        <v>64</v>
      </c>
      <c r="B51" s="154" t="s">
        <v>83</v>
      </c>
      <c r="C51" s="154">
        <v>250</v>
      </c>
      <c r="D51" s="154" t="s">
        <v>122</v>
      </c>
      <c r="E51" s="155">
        <v>280</v>
      </c>
      <c r="F51" s="102">
        <f>E51*C51</f>
        <v>70000</v>
      </c>
    </row>
    <row r="52" spans="1:6" x14ac:dyDescent="0.25">
      <c r="A52" s="162" t="s">
        <v>96</v>
      </c>
      <c r="B52" s="154" t="s">
        <v>83</v>
      </c>
      <c r="C52" s="154">
        <v>100</v>
      </c>
      <c r="D52" s="154" t="s">
        <v>87</v>
      </c>
      <c r="E52" s="155">
        <v>980</v>
      </c>
      <c r="F52" s="102">
        <f>E52*C52</f>
        <v>98000</v>
      </c>
    </row>
    <row r="53" spans="1:6" x14ac:dyDescent="0.25">
      <c r="A53" s="135" t="s">
        <v>84</v>
      </c>
      <c r="B53" s="159"/>
      <c r="C53" s="159"/>
      <c r="D53" s="159"/>
      <c r="E53" s="160">
        <v>0</v>
      </c>
      <c r="F53" s="161"/>
    </row>
    <row r="54" spans="1:6" x14ac:dyDescent="0.25">
      <c r="A54" s="158" t="s">
        <v>85</v>
      </c>
      <c r="B54" s="154" t="s">
        <v>86</v>
      </c>
      <c r="C54" s="154">
        <v>1.5</v>
      </c>
      <c r="D54" s="154" t="s">
        <v>88</v>
      </c>
      <c r="E54" s="155">
        <v>11000</v>
      </c>
      <c r="F54" s="102">
        <f t="shared" ref="F54:F58" si="2">E54*C54</f>
        <v>16500</v>
      </c>
    </row>
    <row r="55" spans="1:6" x14ac:dyDescent="0.25">
      <c r="A55" s="158" t="s">
        <v>125</v>
      </c>
      <c r="B55" s="154" t="s">
        <v>86</v>
      </c>
      <c r="C55" s="154">
        <v>1.5</v>
      </c>
      <c r="D55" s="154" t="s">
        <v>87</v>
      </c>
      <c r="E55" s="155">
        <v>11500</v>
      </c>
      <c r="F55" s="102">
        <f t="shared" si="2"/>
        <v>17250</v>
      </c>
    </row>
    <row r="56" spans="1:6" x14ac:dyDescent="0.25">
      <c r="A56" s="135" t="s">
        <v>34</v>
      </c>
      <c r="B56" s="163"/>
      <c r="C56" s="163"/>
      <c r="D56" s="163"/>
      <c r="E56" s="164"/>
      <c r="F56" s="165"/>
    </row>
    <row r="57" spans="1:6" x14ac:dyDescent="0.25">
      <c r="A57" s="158" t="s">
        <v>126</v>
      </c>
      <c r="B57" s="154" t="s">
        <v>86</v>
      </c>
      <c r="C57" s="154">
        <v>0.75</v>
      </c>
      <c r="D57" s="154" t="s">
        <v>79</v>
      </c>
      <c r="E57" s="155">
        <v>31000</v>
      </c>
      <c r="F57" s="102">
        <f t="shared" si="2"/>
        <v>23250</v>
      </c>
    </row>
    <row r="58" spans="1:6" ht="15.75" thickBot="1" x14ac:dyDescent="0.3">
      <c r="A58" s="166" t="s">
        <v>73</v>
      </c>
      <c r="B58" s="156" t="s">
        <v>16</v>
      </c>
      <c r="C58" s="156">
        <v>160</v>
      </c>
      <c r="D58" s="156" t="s">
        <v>91</v>
      </c>
      <c r="E58" s="157">
        <v>270</v>
      </c>
      <c r="F58" s="104">
        <f t="shared" si="2"/>
        <v>43200</v>
      </c>
    </row>
    <row r="59" spans="1:6" x14ac:dyDescent="0.25">
      <c r="A59" s="38" t="s">
        <v>33</v>
      </c>
      <c r="B59" s="39"/>
      <c r="C59" s="39"/>
      <c r="D59" s="39"/>
      <c r="E59" s="40"/>
      <c r="F59" s="41">
        <f>SUM(F48:F58)</f>
        <v>343200</v>
      </c>
    </row>
    <row r="60" spans="1:6" x14ac:dyDescent="0.25">
      <c r="A60" s="29"/>
      <c r="B60" s="30"/>
      <c r="C60" s="30"/>
      <c r="D60" s="42"/>
      <c r="E60" s="31"/>
      <c r="F60" s="31"/>
    </row>
    <row r="61" spans="1:6" x14ac:dyDescent="0.25">
      <c r="A61" s="25" t="s">
        <v>34</v>
      </c>
      <c r="B61" s="26"/>
      <c r="C61" s="27"/>
      <c r="D61" s="27"/>
      <c r="E61" s="28"/>
      <c r="F61" s="28"/>
    </row>
    <row r="62" spans="1:6" ht="24.75" thickBot="1" x14ac:dyDescent="0.3">
      <c r="A62" s="32" t="s">
        <v>35</v>
      </c>
      <c r="B62" s="33" t="s">
        <v>29</v>
      </c>
      <c r="C62" s="33" t="s">
        <v>30</v>
      </c>
      <c r="D62" s="32" t="s">
        <v>18</v>
      </c>
      <c r="E62" s="33" t="s">
        <v>19</v>
      </c>
      <c r="F62" s="32" t="s">
        <v>20</v>
      </c>
    </row>
    <row r="63" spans="1:6" ht="15.75" thickBot="1" x14ac:dyDescent="0.3">
      <c r="A63" s="167" t="s">
        <v>127</v>
      </c>
      <c r="B63" s="168" t="s">
        <v>128</v>
      </c>
      <c r="C63" s="168">
        <v>4</v>
      </c>
      <c r="D63" s="168" t="s">
        <v>91</v>
      </c>
      <c r="E63" s="169">
        <v>45000</v>
      </c>
      <c r="F63" s="136">
        <f>+E63*C63</f>
        <v>180000</v>
      </c>
    </row>
    <row r="64" spans="1:6" ht="15.75" thickBot="1" x14ac:dyDescent="0.3">
      <c r="A64" s="133"/>
      <c r="B64" s="140"/>
      <c r="C64" s="127"/>
      <c r="D64" s="127"/>
      <c r="E64" s="141"/>
      <c r="F64" s="142"/>
    </row>
    <row r="65" spans="1:6" x14ac:dyDescent="0.25">
      <c r="A65" s="43" t="s">
        <v>36</v>
      </c>
      <c r="B65" s="44"/>
      <c r="C65" s="44"/>
      <c r="D65" s="44"/>
      <c r="E65" s="45"/>
      <c r="F65" s="46">
        <f>SUM(F63:F63)</f>
        <v>180000</v>
      </c>
    </row>
    <row r="66" spans="1:6" x14ac:dyDescent="0.25">
      <c r="A66" s="60"/>
      <c r="B66" s="60"/>
      <c r="C66" s="60"/>
      <c r="D66" s="60"/>
      <c r="E66" s="61"/>
      <c r="F66" s="61"/>
    </row>
    <row r="67" spans="1:6" x14ac:dyDescent="0.25">
      <c r="A67" s="62" t="s">
        <v>37</v>
      </c>
      <c r="B67" s="63"/>
      <c r="C67" s="63"/>
      <c r="D67" s="63"/>
      <c r="E67" s="63"/>
      <c r="F67" s="64">
        <f>F30+F38+F44+F59+F65</f>
        <v>798200</v>
      </c>
    </row>
    <row r="68" spans="1:6" x14ac:dyDescent="0.25">
      <c r="A68" s="65" t="s">
        <v>38</v>
      </c>
      <c r="B68" s="48"/>
      <c r="C68" s="48"/>
      <c r="D68" s="48"/>
      <c r="E68" s="48"/>
      <c r="F68" s="66">
        <f>F67*0.05</f>
        <v>39910</v>
      </c>
    </row>
    <row r="69" spans="1:6" x14ac:dyDescent="0.25">
      <c r="A69" s="67" t="s">
        <v>39</v>
      </c>
      <c r="B69" s="47"/>
      <c r="C69" s="47"/>
      <c r="D69" s="47"/>
      <c r="E69" s="47"/>
      <c r="F69" s="68">
        <f>F68+F67</f>
        <v>838110</v>
      </c>
    </row>
    <row r="70" spans="1:6" x14ac:dyDescent="0.25">
      <c r="A70" s="65" t="s">
        <v>40</v>
      </c>
      <c r="B70" s="48"/>
      <c r="C70" s="48"/>
      <c r="D70" s="48"/>
      <c r="E70" s="48"/>
      <c r="F70" s="66">
        <f>F12</f>
        <v>1650000</v>
      </c>
    </row>
    <row r="71" spans="1:6" x14ac:dyDescent="0.25">
      <c r="A71" s="69" t="s">
        <v>41</v>
      </c>
      <c r="B71" s="70"/>
      <c r="C71" s="70"/>
      <c r="D71" s="70"/>
      <c r="E71" s="70"/>
      <c r="F71" s="71">
        <f>F70-F69</f>
        <v>811890</v>
      </c>
    </row>
    <row r="72" spans="1:6" x14ac:dyDescent="0.25">
      <c r="A72" s="58" t="s">
        <v>42</v>
      </c>
      <c r="B72" s="59"/>
      <c r="C72" s="59"/>
      <c r="D72" s="59"/>
      <c r="E72" s="59"/>
      <c r="F72" s="55"/>
    </row>
    <row r="73" spans="1:6" ht="15.75" thickBot="1" x14ac:dyDescent="0.3">
      <c r="A73" s="72"/>
      <c r="B73" s="59"/>
      <c r="C73" s="59"/>
      <c r="D73" s="59"/>
      <c r="E73" s="59"/>
      <c r="F73" s="55"/>
    </row>
    <row r="74" spans="1:6" x14ac:dyDescent="0.25">
      <c r="A74" s="84" t="s">
        <v>43</v>
      </c>
      <c r="B74" s="85"/>
      <c r="C74" s="85"/>
      <c r="D74" s="85"/>
      <c r="E74" s="86"/>
      <c r="F74" s="55"/>
    </row>
    <row r="75" spans="1:6" x14ac:dyDescent="0.25">
      <c r="A75" s="87" t="s">
        <v>44</v>
      </c>
      <c r="B75" s="57"/>
      <c r="C75" s="57"/>
      <c r="D75" s="57"/>
      <c r="E75" s="88"/>
      <c r="F75" s="55"/>
    </row>
    <row r="76" spans="1:6" x14ac:dyDescent="0.25">
      <c r="A76" s="87" t="s">
        <v>45</v>
      </c>
      <c r="B76" s="57"/>
      <c r="C76" s="57"/>
      <c r="D76" s="57"/>
      <c r="E76" s="88"/>
      <c r="F76" s="55"/>
    </row>
    <row r="77" spans="1:6" x14ac:dyDescent="0.25">
      <c r="A77" s="87" t="s">
        <v>46</v>
      </c>
      <c r="B77" s="57"/>
      <c r="C77" s="57"/>
      <c r="D77" s="57"/>
      <c r="E77" s="88"/>
      <c r="F77" s="55"/>
    </row>
    <row r="78" spans="1:6" x14ac:dyDescent="0.25">
      <c r="A78" s="87" t="s">
        <v>47</v>
      </c>
      <c r="B78" s="57"/>
      <c r="C78" s="57"/>
      <c r="D78" s="57"/>
      <c r="E78" s="88"/>
      <c r="F78" s="55"/>
    </row>
    <row r="79" spans="1:6" x14ac:dyDescent="0.25">
      <c r="A79" s="87" t="s">
        <v>48</v>
      </c>
      <c r="B79" s="57"/>
      <c r="C79" s="57"/>
      <c r="D79" s="57"/>
      <c r="E79" s="88"/>
      <c r="F79" s="55"/>
    </row>
    <row r="80" spans="1:6" ht="15.75" thickBot="1" x14ac:dyDescent="0.3">
      <c r="A80" s="89" t="s">
        <v>49</v>
      </c>
      <c r="B80" s="90"/>
      <c r="C80" s="90"/>
      <c r="D80" s="90"/>
      <c r="E80" s="91"/>
      <c r="F80" s="55"/>
    </row>
    <row r="81" spans="1:6" x14ac:dyDescent="0.25">
      <c r="A81" s="82"/>
      <c r="B81" s="57"/>
      <c r="C81" s="57"/>
      <c r="D81" s="57"/>
      <c r="E81" s="57"/>
      <c r="F81" s="55"/>
    </row>
    <row r="82" spans="1:6" ht="15.75" thickBot="1" x14ac:dyDescent="0.3">
      <c r="A82" s="293" t="s">
        <v>50</v>
      </c>
      <c r="B82" s="294"/>
      <c r="C82" s="81"/>
      <c r="D82" s="49"/>
      <c r="E82" s="49"/>
      <c r="F82" s="55"/>
    </row>
    <row r="83" spans="1:6" x14ac:dyDescent="0.25">
      <c r="A83" s="74" t="s">
        <v>35</v>
      </c>
      <c r="B83" s="50" t="s">
        <v>51</v>
      </c>
      <c r="C83" s="75" t="s">
        <v>52</v>
      </c>
      <c r="D83" s="49"/>
      <c r="E83" s="49"/>
      <c r="F83" s="55"/>
    </row>
    <row r="84" spans="1:6" x14ac:dyDescent="0.25">
      <c r="A84" s="76" t="s">
        <v>53</v>
      </c>
      <c r="B84" s="51">
        <f>F30</f>
        <v>255000</v>
      </c>
      <c r="C84" s="77">
        <f>(B84/B90)</f>
        <v>0.30425600458173746</v>
      </c>
      <c r="D84" s="49"/>
      <c r="E84" s="49"/>
      <c r="F84" s="55"/>
    </row>
    <row r="85" spans="1:6" x14ac:dyDescent="0.25">
      <c r="A85" s="76" t="s">
        <v>54</v>
      </c>
      <c r="B85" s="105">
        <f>F38</f>
        <v>20000</v>
      </c>
      <c r="C85" s="77">
        <f>B85/B90</f>
        <v>2.3863216045626467E-2</v>
      </c>
      <c r="D85" s="49"/>
      <c r="E85" s="49"/>
      <c r="F85" s="55"/>
    </row>
    <row r="86" spans="1:6" x14ac:dyDescent="0.25">
      <c r="A86" s="76" t="s">
        <v>55</v>
      </c>
      <c r="B86" s="51">
        <f>F44</f>
        <v>0</v>
      </c>
      <c r="C86" s="77">
        <f>(B86/B90)</f>
        <v>0</v>
      </c>
      <c r="D86" s="49"/>
      <c r="E86" s="49"/>
      <c r="F86" s="55"/>
    </row>
    <row r="87" spans="1:6" x14ac:dyDescent="0.25">
      <c r="A87" s="76" t="s">
        <v>28</v>
      </c>
      <c r="B87" s="51">
        <f>F59</f>
        <v>343200</v>
      </c>
      <c r="C87" s="77">
        <f>(B87/B90)</f>
        <v>0.40949278734295019</v>
      </c>
      <c r="D87" s="49"/>
      <c r="E87" s="49"/>
      <c r="F87" s="55"/>
    </row>
    <row r="88" spans="1:6" x14ac:dyDescent="0.25">
      <c r="A88" s="76" t="s">
        <v>56</v>
      </c>
      <c r="B88" s="52">
        <f>F65</f>
        <v>180000</v>
      </c>
      <c r="C88" s="77">
        <f>(B88/B90)</f>
        <v>0.21476894441063824</v>
      </c>
      <c r="D88" s="54"/>
      <c r="E88" s="54"/>
      <c r="F88" s="55"/>
    </row>
    <row r="89" spans="1:6" x14ac:dyDescent="0.25">
      <c r="A89" s="76" t="s">
        <v>57</v>
      </c>
      <c r="B89" s="52">
        <f>F68</f>
        <v>39910</v>
      </c>
      <c r="C89" s="77">
        <f>(B89/B90)</f>
        <v>4.7619047619047616E-2</v>
      </c>
      <c r="D89" s="54"/>
      <c r="E89" s="54"/>
      <c r="F89" s="55"/>
    </row>
    <row r="90" spans="1:6" ht="15.75" thickBot="1" x14ac:dyDescent="0.3">
      <c r="A90" s="78" t="s">
        <v>58</v>
      </c>
      <c r="B90" s="79">
        <f>SUM(B84:B89)</f>
        <v>838110</v>
      </c>
      <c r="C90" s="80">
        <f>SUM(C84:C89)</f>
        <v>1</v>
      </c>
      <c r="D90" s="54"/>
      <c r="E90" s="54"/>
      <c r="F90" s="55"/>
    </row>
    <row r="91" spans="1:6" x14ac:dyDescent="0.25">
      <c r="A91" s="72"/>
      <c r="B91" s="59"/>
      <c r="C91" s="59"/>
      <c r="D91" s="59"/>
      <c r="E91" s="59"/>
      <c r="F91" s="55"/>
    </row>
    <row r="92" spans="1:6" x14ac:dyDescent="0.25">
      <c r="A92" s="73"/>
      <c r="B92" s="59"/>
      <c r="C92" s="59"/>
      <c r="D92" s="59"/>
      <c r="E92" s="59"/>
      <c r="F92" s="55"/>
    </row>
    <row r="93" spans="1:6" ht="15.75" thickBot="1" x14ac:dyDescent="0.3">
      <c r="A93" s="93"/>
      <c r="B93" s="94" t="s">
        <v>92</v>
      </c>
      <c r="C93" s="95"/>
      <c r="D93" s="96"/>
      <c r="E93" s="53"/>
      <c r="F93" s="55"/>
    </row>
    <row r="94" spans="1:6" x14ac:dyDescent="0.25">
      <c r="A94" s="97" t="s">
        <v>66</v>
      </c>
      <c r="B94" s="98">
        <v>45</v>
      </c>
      <c r="C94" s="98">
        <v>50</v>
      </c>
      <c r="D94" s="99">
        <v>55</v>
      </c>
      <c r="E94" s="92"/>
      <c r="F94" s="56"/>
    </row>
    <row r="95" spans="1:6" ht="15.75" thickBot="1" x14ac:dyDescent="0.3">
      <c r="A95" s="78" t="s">
        <v>67</v>
      </c>
      <c r="B95" s="79">
        <f>(F69/B94)</f>
        <v>18624.666666666668</v>
      </c>
      <c r="C95" s="79">
        <f>(F69/C94)</f>
        <v>16762.2</v>
      </c>
      <c r="D95" s="100">
        <f>(F69/D94)</f>
        <v>15238.363636363636</v>
      </c>
      <c r="E95" s="92"/>
      <c r="F95" s="56"/>
    </row>
    <row r="96" spans="1:6" x14ac:dyDescent="0.25">
      <c r="A96" s="83" t="s">
        <v>59</v>
      </c>
      <c r="B96" s="57"/>
      <c r="C96" s="57"/>
      <c r="D96" s="57"/>
      <c r="E96" s="57"/>
      <c r="F96" s="57"/>
    </row>
  </sheetData>
  <mergeCells count="8">
    <mergeCell ref="A17:F17"/>
    <mergeCell ref="A82:B82"/>
    <mergeCell ref="D9:E9"/>
    <mergeCell ref="D10:E10"/>
    <mergeCell ref="D11:E11"/>
    <mergeCell ref="D13:E13"/>
    <mergeCell ref="D14:E14"/>
    <mergeCell ref="D15:E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Perejil</vt:lpstr>
      <vt:lpstr>trigo</vt:lpstr>
      <vt:lpstr>Perejil!Área_de_impresión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Munoz Acuna Claudio A</cp:lastModifiedBy>
  <cp:lastPrinted>2023-03-10T14:53:19Z</cp:lastPrinted>
  <dcterms:created xsi:type="dcterms:W3CDTF">2020-11-27T12:49:26Z</dcterms:created>
  <dcterms:modified xsi:type="dcterms:W3CDTF">2023-03-10T14:53:20Z</dcterms:modified>
</cp:coreProperties>
</file>