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PRESENTACION FCHAS TECNICAS 2023\REGION TARAPACA\"/>
    </mc:Choice>
  </mc:AlternateContent>
  <bookViews>
    <workbookView showHorizontalScroll="0" showVerticalScroll="0" showSheetTabs="0" xWindow="0" yWindow="0" windowWidth="28800" windowHeight="12435"/>
  </bookViews>
  <sheets>
    <sheet name="Pimentón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1" l="1"/>
  <c r="C100" i="1" s="1"/>
  <c r="F68" i="1"/>
  <c r="G68" i="1" s="1"/>
  <c r="D100" i="1" l="1"/>
  <c r="G57" i="1"/>
  <c r="G48" i="1" l="1"/>
  <c r="G49" i="1"/>
  <c r="G50" i="1"/>
  <c r="G51" i="1"/>
  <c r="G52" i="1"/>
  <c r="G53" i="1"/>
  <c r="G54" i="1"/>
  <c r="G55" i="1"/>
  <c r="G58" i="1"/>
  <c r="G60" i="1"/>
  <c r="G46" i="1" l="1"/>
  <c r="G67" i="1" l="1"/>
  <c r="G29" i="1"/>
  <c r="G66" i="1"/>
  <c r="G65" i="1"/>
  <c r="G22" i="1"/>
  <c r="G23" i="1"/>
  <c r="G24" i="1"/>
  <c r="G25" i="1"/>
  <c r="G26" i="1"/>
  <c r="G27" i="1"/>
  <c r="G28" i="1"/>
  <c r="G69" i="1" l="1"/>
  <c r="G61" i="1"/>
  <c r="G21" i="1"/>
  <c r="G30" i="1" s="1"/>
  <c r="G40" i="1" l="1"/>
  <c r="G39" i="1"/>
  <c r="G41" i="1" s="1"/>
  <c r="G12" i="1" l="1"/>
  <c r="G74" i="1" l="1"/>
  <c r="C94" i="1" l="1"/>
  <c r="C90" i="1"/>
  <c r="C93" i="1"/>
  <c r="C92" i="1"/>
  <c r="G71" i="1" l="1"/>
  <c r="G72" i="1" s="1"/>
  <c r="C95" i="1" s="1"/>
  <c r="G73" i="1" l="1"/>
  <c r="E101" i="1" s="1"/>
  <c r="C96" i="1"/>
  <c r="D93" i="1" s="1"/>
  <c r="D101" i="1" l="1"/>
  <c r="C101" i="1"/>
  <c r="G75" i="1"/>
  <c r="D95" i="1"/>
  <c r="D92" i="1"/>
  <c r="D94" i="1"/>
  <c r="D90" i="1"/>
  <c r="D96" i="1" l="1"/>
</calcChain>
</file>

<file path=xl/sharedStrings.xml><?xml version="1.0" encoding="utf-8"?>
<sst xmlns="http://schemas.openxmlformats.org/spreadsheetml/2006/main" count="180" uniqueCount="122">
  <si>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</si>
  <si>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</si>
  <si>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</si>
  <si>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</si>
  <si>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</si>
  <si>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</si>
  <si>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</si>
  <si>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</si>
  <si>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</si>
  <si>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</si>
  <si>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</si>
  <si>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</si>
  <si>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</si>
  <si>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</si>
  <si>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</si>
  <si>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</si>
  <si>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</si>
  <si>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</si>
  <si>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</si>
  <si>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</si>
  <si>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</si>
  <si>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</si>
  <si>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</si>
  <si>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</si>
  <si>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</si>
  <si>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</si>
  <si>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</si>
  <si>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</si>
  <si>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</si>
  <si>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</si>
  <si>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</si>
  <si>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</si>
  <si>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</si>
  <si>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</si>
  <si>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</si>
  <si>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</si>
  <si>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</si>
  <si>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</si>
  <si>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</si>
  <si>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</si>
  <si>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</si>
  <si>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</si>
  <si>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</si>
  <si>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</si>
  <si>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</si>
  <si>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</si>
  <si>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</si>
  <si>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</si>
  <si>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</si>
  <si>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</si>
  <si>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</si>
  <si>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</si>
  <si>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</si>
  <si>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</si>
  <si>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</si>
  <si>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</si>
  <si>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</si>
  <si>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</si>
  <si>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</si>
  <si>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</si>
  <si>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</si>
  <si>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</si>
  <si>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</si>
  <si>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</si>
  <si>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Rastraje</t>
  </si>
  <si>
    <t>Kg</t>
  </si>
  <si>
    <t>Saco 25 Kg</t>
  </si>
  <si>
    <t>RENDIMIENTO ( Kg/Há.)</t>
  </si>
  <si>
    <t>Cosecha</t>
  </si>
  <si>
    <t>Lorsban Plus</t>
  </si>
  <si>
    <t>Lt</t>
  </si>
  <si>
    <t>Riegos</t>
  </si>
  <si>
    <t>PRECIO ESPERADO ($/Kg.)</t>
  </si>
  <si>
    <t>Alto</t>
  </si>
  <si>
    <t>Heladas-estructuras productivas dañadas por sismos-lluvia excesiva-aluviones y viento.</t>
  </si>
  <si>
    <t>Transplante</t>
  </si>
  <si>
    <t>Entutorado</t>
  </si>
  <si>
    <t>Enero-Febrero</t>
  </si>
  <si>
    <t>Enero-Agosto</t>
  </si>
  <si>
    <t>Enero</t>
  </si>
  <si>
    <t>Abril-Agosto</t>
  </si>
  <si>
    <t>Material Vegetal</t>
  </si>
  <si>
    <t>Plantulas</t>
  </si>
  <si>
    <t>FUNGICIDA</t>
  </si>
  <si>
    <t>Ridomil Gold MZ</t>
  </si>
  <si>
    <t>Septiembre</t>
  </si>
  <si>
    <t>2. Precio de insumos corresponde a  precios  no colocados en el predio.</t>
  </si>
  <si>
    <t>ESCENARIOS COSTO UNITARIO  ($/Kg)</t>
  </si>
  <si>
    <t>Rendimiento (Kg/hà)</t>
  </si>
  <si>
    <t>Costo unitario ($/Kg) (*)</t>
  </si>
  <si>
    <t xml:space="preserve">Urea </t>
  </si>
  <si>
    <t>Sulfato de Magnesio</t>
  </si>
  <si>
    <t>Nitrato de Potasio</t>
  </si>
  <si>
    <t>Nitrato de Calcio</t>
  </si>
  <si>
    <t>Fosfato Monoamonico</t>
  </si>
  <si>
    <t>Sulfato de Calcio</t>
  </si>
  <si>
    <t>Coraza y Airone</t>
  </si>
  <si>
    <t>7. Método de siembra en líneas a un marco de 1 m x 0.5 m.</t>
  </si>
  <si>
    <t>Marzo-Octubre</t>
  </si>
  <si>
    <t>8. Período de siembra a inicio de cosecha 60 a 70 días.</t>
  </si>
  <si>
    <t>Fosfato Diamónico</t>
  </si>
  <si>
    <t>Vertimec 18 EC</t>
  </si>
  <si>
    <t>Marzo</t>
  </si>
  <si>
    <t>Febrero-Septiembre</t>
  </si>
  <si>
    <t>Mayo-junio</t>
  </si>
  <si>
    <t>Mayo-Octubre</t>
  </si>
  <si>
    <t>Marzo-Septimbre</t>
  </si>
  <si>
    <t>Enero-febrero</t>
  </si>
  <si>
    <t>Abril-Septiembre</t>
  </si>
  <si>
    <t>Guano no Avícola</t>
  </si>
  <si>
    <t>Malla Antiáfido 20 x 100 mt</t>
  </si>
  <si>
    <t>Cinta de Riego (3810 mt)</t>
  </si>
  <si>
    <t>Mulch 0.2 mm x1.2 x1000 mt</t>
  </si>
  <si>
    <t>Rollo</t>
  </si>
  <si>
    <t>Alambre Inchalam 1715 50 kg</t>
  </si>
  <si>
    <t xml:space="preserve">Rollo </t>
  </si>
  <si>
    <t>Nivelación de Suelo y Abonado de Fondo</t>
  </si>
  <si>
    <t>Desmalezado y Desbrote</t>
  </si>
  <si>
    <t>Aplicación de Agroinsumos</t>
  </si>
  <si>
    <t>Selección y Envasado</t>
  </si>
  <si>
    <t>Ferias Libres, Terminales Agropecuarios y Venta en Predio.</t>
  </si>
  <si>
    <t>PIMENTÓN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</si>
</sst>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Calibri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7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49" fontId="1" fillId="3" borderId="6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2" fillId="7" borderId="22" xfId="0" applyFont="1" applyFill="1" applyBorder="1" applyAlignment="1"/>
    <xf numFmtId="49" fontId="10" fillId="8" borderId="23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0" fontId="10" fillId="2" borderId="6" xfId="0" applyNumberFormat="1" applyFont="1" applyFill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0" fontId="7" fillId="7" borderId="21" xfId="0" applyFont="1" applyFill="1" applyBorder="1" applyAlignment="1">
      <alignment vertical="center"/>
    </xf>
    <xf numFmtId="0" fontId="7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4" fillId="2" borderId="22" xfId="0" applyNumberFormat="1" applyFont="1" applyFill="1" applyBorder="1" applyAlignment="1">
      <alignment vertical="center"/>
    </xf>
    <xf numFmtId="0" fontId="12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3" fillId="2" borderId="22" xfId="0" applyFont="1" applyFill="1" applyBorder="1" applyAlignment="1">
      <alignment vertical="center"/>
    </xf>
    <xf numFmtId="49" fontId="10" fillId="8" borderId="34" xfId="0" applyNumberFormat="1" applyFont="1" applyFill="1" applyBorder="1" applyAlignment="1">
      <alignment vertical="center"/>
    </xf>
    <xf numFmtId="49" fontId="12" fillId="8" borderId="35" xfId="0" applyNumberFormat="1" applyFont="1" applyFill="1" applyBorder="1" applyAlignment="1"/>
    <xf numFmtId="49" fontId="10" fillId="2" borderId="36" xfId="0" applyNumberFormat="1" applyFont="1" applyFill="1" applyBorder="1" applyAlignment="1">
      <alignment vertical="center"/>
    </xf>
    <xf numFmtId="9" fontId="12" fillId="2" borderId="37" xfId="0" applyNumberFormat="1" applyFont="1" applyFill="1" applyBorder="1" applyAlignment="1"/>
    <xf numFmtId="49" fontId="10" fillId="8" borderId="38" xfId="0" applyNumberFormat="1" applyFont="1" applyFill="1" applyBorder="1" applyAlignment="1">
      <alignment vertical="center"/>
    </xf>
    <xf numFmtId="165" fontId="10" fillId="8" borderId="39" xfId="0" applyNumberFormat="1" applyFont="1" applyFill="1" applyBorder="1" applyAlignment="1">
      <alignment vertical="center"/>
    </xf>
    <xf numFmtId="9" fontId="10" fillId="8" borderId="40" xfId="0" applyNumberFormat="1" applyFont="1" applyFill="1" applyBorder="1" applyAlignment="1">
      <alignment vertical="center"/>
    </xf>
    <xf numFmtId="0" fontId="12" fillId="9" borderId="43" xfId="0" applyFont="1" applyFill="1" applyBorder="1" applyAlignment="1"/>
    <xf numFmtId="0" fontId="12" fillId="2" borderId="22" xfId="0" applyFont="1" applyFill="1" applyBorder="1" applyAlignment="1">
      <alignment vertical="center"/>
    </xf>
    <xf numFmtId="49" fontId="12" fillId="2" borderId="22" xfId="0" applyNumberFormat="1" applyFont="1" applyFill="1" applyBorder="1" applyAlignment="1">
      <alignment vertical="center"/>
    </xf>
    <xf numFmtId="0" fontId="12" fillId="2" borderId="45" xfId="0" applyFont="1" applyFill="1" applyBorder="1" applyAlignment="1"/>
    <xf numFmtId="0" fontId="12" fillId="2" borderId="46" xfId="0" applyFont="1" applyFill="1" applyBorder="1" applyAlignment="1"/>
    <xf numFmtId="0" fontId="12" fillId="2" borderId="48" xfId="0" applyFont="1" applyFill="1" applyBorder="1" applyAlignment="1"/>
    <xf numFmtId="0" fontId="12" fillId="2" borderId="50" xfId="0" applyFont="1" applyFill="1" applyBorder="1" applyAlignment="1"/>
    <xf numFmtId="0" fontId="12" fillId="2" borderId="51" xfId="0" applyFont="1" applyFill="1" applyBorder="1" applyAlignment="1"/>
    <xf numFmtId="0" fontId="10" fillId="7" borderId="22" xfId="0" applyFont="1" applyFill="1" applyBorder="1" applyAlignment="1">
      <alignment vertical="center"/>
    </xf>
    <xf numFmtId="0" fontId="7" fillId="9" borderId="21" xfId="0" applyFont="1" applyFill="1" applyBorder="1" applyAlignment="1">
      <alignment vertical="center"/>
    </xf>
    <xf numFmtId="49" fontId="15" fillId="9" borderId="22" xfId="0" applyNumberFormat="1" applyFont="1" applyFill="1" applyBorder="1" applyAlignment="1">
      <alignment vertical="center"/>
    </xf>
    <xf numFmtId="0" fontId="7" fillId="9" borderId="22" xfId="0" applyFont="1" applyFill="1" applyBorder="1" applyAlignment="1">
      <alignment vertical="center"/>
    </xf>
    <xf numFmtId="0" fontId="7" fillId="9" borderId="52" xfId="0" applyFont="1" applyFill="1" applyBorder="1" applyAlignment="1">
      <alignment vertical="center"/>
    </xf>
    <xf numFmtId="49" fontId="10" fillId="8" borderId="53" xfId="0" applyNumberFormat="1" applyFont="1" applyFill="1" applyBorder="1" applyAlignment="1">
      <alignment vertical="center"/>
    </xf>
    <xf numFmtId="165" fontId="10" fillId="8" borderId="40" xfId="0" applyNumberFormat="1" applyFont="1" applyFill="1" applyBorder="1" applyAlignment="1">
      <alignment vertical="center"/>
    </xf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6" fillId="3" borderId="58" xfId="0" applyNumberFormat="1" applyFont="1" applyFill="1" applyBorder="1" applyAlignment="1">
      <alignment vertical="center"/>
    </xf>
    <xf numFmtId="0" fontId="6" fillId="3" borderId="58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vertical="center"/>
    </xf>
    <xf numFmtId="3" fontId="6" fillId="3" borderId="58" xfId="0" applyNumberFormat="1" applyFont="1" applyFill="1" applyBorder="1" applyAlignment="1">
      <alignment vertical="center"/>
    </xf>
    <xf numFmtId="0" fontId="16" fillId="0" borderId="47" xfId="0" applyFont="1" applyFill="1" applyBorder="1"/>
    <xf numFmtId="0" fontId="16" fillId="0" borderId="49" xfId="0" applyFont="1" applyFill="1" applyBorder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/>
    <xf numFmtId="3" fontId="4" fillId="2" borderId="56" xfId="0" applyNumberFormat="1" applyFont="1" applyFill="1" applyBorder="1" applyAlignment="1"/>
    <xf numFmtId="3" fontId="10" fillId="8" borderId="54" xfId="0" applyNumberFormat="1" applyFont="1" applyFill="1" applyBorder="1" applyAlignment="1">
      <alignment vertical="center"/>
    </xf>
    <xf numFmtId="3" fontId="10" fillId="8" borderId="55" xfId="0" applyNumberFormat="1" applyFont="1" applyFill="1" applyBorder="1" applyAlignment="1">
      <alignment vertical="center"/>
    </xf>
    <xf numFmtId="0" fontId="12" fillId="0" borderId="22" xfId="0" applyFont="1" applyFill="1" applyBorder="1" applyAlignment="1"/>
    <xf numFmtId="0" fontId="12" fillId="0" borderId="50" xfId="0" applyFont="1" applyFill="1" applyBorder="1" applyAlignment="1"/>
    <xf numFmtId="49" fontId="10" fillId="0" borderId="44" xfId="0" applyNumberFormat="1" applyFont="1" applyFill="1" applyBorder="1" applyAlignment="1">
      <alignment vertical="center"/>
    </xf>
    <xf numFmtId="0" fontId="12" fillId="0" borderId="45" xfId="0" applyFont="1" applyFill="1" applyBorder="1" applyAlignment="1"/>
    <xf numFmtId="3" fontId="4" fillId="2" borderId="61" xfId="0" applyNumberFormat="1" applyFont="1" applyFill="1" applyBorder="1" applyAlignment="1"/>
    <xf numFmtId="49" fontId="2" fillId="2" borderId="6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0" fontId="1" fillId="5" borderId="32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/>
    </xf>
    <xf numFmtId="3" fontId="4" fillId="0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>
      <alignment wrapText="1"/>
    </xf>
    <xf numFmtId="14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 wrapText="1"/>
    </xf>
    <xf numFmtId="0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right" wrapText="1"/>
    </xf>
    <xf numFmtId="3" fontId="4" fillId="2" borderId="56" xfId="0" applyNumberFormat="1" applyFont="1" applyFill="1" applyBorder="1" applyAlignment="1">
      <alignment horizontal="right" wrapText="1"/>
    </xf>
    <xf numFmtId="49" fontId="17" fillId="2" borderId="6" xfId="0" applyNumberFormat="1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17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10" borderId="6" xfId="0" applyNumberFormat="1" applyFont="1" applyFill="1" applyBorder="1" applyAlignment="1"/>
    <xf numFmtId="49" fontId="4" fillId="2" borderId="59" xfId="0" applyNumberFormat="1" applyFont="1" applyFill="1" applyBorder="1" applyAlignment="1"/>
    <xf numFmtId="49" fontId="4" fillId="2" borderId="59" xfId="0" applyNumberFormat="1" applyFont="1" applyFill="1" applyBorder="1" applyAlignment="1">
      <alignment horizontal="center"/>
    </xf>
    <xf numFmtId="0" fontId="4" fillId="2" borderId="59" xfId="0" applyNumberFormat="1" applyFont="1" applyFill="1" applyBorder="1" applyAlignment="1"/>
    <xf numFmtId="3" fontId="4" fillId="2" borderId="59" xfId="0" applyNumberFormat="1" applyFont="1" applyFill="1" applyBorder="1" applyAlignment="1"/>
    <xf numFmtId="49" fontId="17" fillId="2" borderId="59" xfId="0" applyNumberFormat="1" applyFont="1" applyFill="1" applyBorder="1" applyAlignment="1"/>
    <xf numFmtId="0" fontId="4" fillId="2" borderId="59" xfId="0" applyFont="1" applyFill="1" applyBorder="1" applyAlignment="1">
      <alignment horizontal="center"/>
    </xf>
    <xf numFmtId="0" fontId="4" fillId="2" borderId="59" xfId="0" applyFont="1" applyFill="1" applyBorder="1" applyAlignment="1"/>
    <xf numFmtId="49" fontId="4" fillId="2" borderId="56" xfId="0" applyNumberFormat="1" applyFont="1" applyFill="1" applyBorder="1" applyAlignment="1"/>
    <xf numFmtId="0" fontId="4" fillId="2" borderId="56" xfId="0" applyFont="1" applyFill="1" applyBorder="1" applyAlignment="1">
      <alignment horizontal="center"/>
    </xf>
    <xf numFmtId="0" fontId="4" fillId="2" borderId="56" xfId="0" applyFont="1" applyFill="1" applyBorder="1" applyAlignment="1"/>
    <xf numFmtId="49" fontId="4" fillId="2" borderId="60" xfId="0" applyNumberFormat="1" applyFont="1" applyFill="1" applyBorder="1" applyAlignment="1"/>
    <xf numFmtId="49" fontId="4" fillId="2" borderId="60" xfId="0" applyNumberFormat="1" applyFont="1" applyFill="1" applyBorder="1" applyAlignment="1">
      <alignment horizontal="center"/>
    </xf>
    <xf numFmtId="0" fontId="4" fillId="2" borderId="60" xfId="0" applyNumberFormat="1" applyFont="1" applyFill="1" applyBorder="1" applyAlignment="1"/>
    <xf numFmtId="3" fontId="4" fillId="2" borderId="60" xfId="0" applyNumberFormat="1" applyFont="1" applyFill="1" applyBorder="1" applyAlignment="1"/>
    <xf numFmtId="49" fontId="17" fillId="2" borderId="56" xfId="0" applyNumberFormat="1" applyFont="1" applyFill="1" applyBorder="1" applyAlignment="1"/>
    <xf numFmtId="0" fontId="4" fillId="2" borderId="7" xfId="0" applyFont="1" applyFill="1" applyBorder="1" applyAlignment="1"/>
    <xf numFmtId="0" fontId="4" fillId="2" borderId="11" xfId="0" applyFont="1" applyFill="1" applyBorder="1" applyAlignment="1"/>
    <xf numFmtId="0" fontId="4" fillId="2" borderId="12" xfId="0" applyFont="1" applyFill="1" applyBorder="1" applyAlignment="1">
      <alignment horizontal="left"/>
    </xf>
    <xf numFmtId="0" fontId="4" fillId="2" borderId="12" xfId="0" applyFont="1" applyFill="1" applyBorder="1" applyAlignment="1"/>
    <xf numFmtId="49" fontId="18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3" fontId="4" fillId="2" borderId="12" xfId="0" applyNumberFormat="1" applyFont="1" applyFill="1" applyBorder="1" applyAlignment="1"/>
    <xf numFmtId="49" fontId="18" fillId="5" borderId="15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0" fontId="4" fillId="2" borderId="17" xfId="0" applyFont="1" applyFill="1" applyBorder="1" applyAlignment="1"/>
    <xf numFmtId="0" fontId="4" fillId="2" borderId="18" xfId="0" applyFont="1" applyFill="1" applyBorder="1" applyAlignment="1"/>
    <xf numFmtId="3" fontId="4" fillId="2" borderId="18" xfId="0" applyNumberFormat="1" applyFont="1" applyFill="1" applyBorder="1" applyAlignment="1"/>
    <xf numFmtId="0" fontId="4" fillId="2" borderId="18" xfId="0" applyFont="1" applyFill="1" applyBorder="1" applyAlignment="1">
      <alignment horizontal="center"/>
    </xf>
    <xf numFmtId="49" fontId="6" fillId="3" borderId="19" xfId="0" applyNumberFormat="1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3" fontId="6" fillId="3" borderId="19" xfId="0" applyNumberFormat="1" applyFont="1" applyFill="1" applyBorder="1" applyAlignment="1">
      <alignment vertical="center"/>
    </xf>
    <xf numFmtId="0" fontId="4" fillId="2" borderId="25" xfId="0" applyFont="1" applyFill="1" applyBorder="1" applyAlignment="1"/>
    <xf numFmtId="3" fontId="4" fillId="2" borderId="25" xfId="0" applyNumberFormat="1" applyFont="1" applyFill="1" applyBorder="1" applyAlignment="1"/>
    <xf numFmtId="49" fontId="15" fillId="9" borderId="41" xfId="0" applyNumberFormat="1" applyFont="1" applyFill="1" applyBorder="1" applyAlignment="1">
      <alignment vertical="center"/>
    </xf>
    <xf numFmtId="0" fontId="10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9071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429" y="190500"/>
          <a:ext cx="6404428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102"/>
  <sheetViews>
    <sheetView showGridLines="0" tabSelected="1" zoomScale="110" zoomScaleNormal="110" workbookViewId="0">
      <selection activeCell="I18" sqref="I1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9.7109375" style="1" customWidth="1"/>
    <col min="7" max="7" width="14.140625" style="1" customWidth="1"/>
    <col min="8" max="24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90" t="s">
        <v>121</v>
      </c>
      <c r="D9" s="7"/>
      <c r="E9" s="168" t="s">
        <v>67</v>
      </c>
      <c r="F9" s="169"/>
      <c r="G9" s="91">
        <v>45000</v>
      </c>
    </row>
    <row r="10" spans="1:7" ht="38.25" customHeight="1" x14ac:dyDescent="0.25">
      <c r="A10" s="5"/>
      <c r="B10" s="93" t="s">
        <v>1</v>
      </c>
      <c r="C10" s="94" t="s">
        <v>96</v>
      </c>
      <c r="D10" s="135"/>
      <c r="E10" s="166" t="s">
        <v>2</v>
      </c>
      <c r="F10" s="167"/>
      <c r="G10" s="95" t="s">
        <v>105</v>
      </c>
    </row>
    <row r="11" spans="1:7" ht="18" customHeight="1" x14ac:dyDescent="0.25">
      <c r="A11" s="5"/>
      <c r="B11" s="93" t="s">
        <v>3</v>
      </c>
      <c r="C11" s="96" t="s">
        <v>73</v>
      </c>
      <c r="D11" s="135"/>
      <c r="E11" s="164" t="s">
        <v>72</v>
      </c>
      <c r="F11" s="165"/>
      <c r="G11" s="97">
        <v>1500</v>
      </c>
    </row>
    <row r="12" spans="1:7" ht="11.25" customHeight="1" x14ac:dyDescent="0.25">
      <c r="A12" s="5"/>
      <c r="B12" s="93" t="s">
        <v>4</v>
      </c>
      <c r="C12" s="96" t="s">
        <v>58</v>
      </c>
      <c r="D12" s="135"/>
      <c r="E12" s="98" t="s">
        <v>5</v>
      </c>
      <c r="F12" s="99"/>
      <c r="G12" s="100">
        <f>+G11*G9</f>
        <v>67500000</v>
      </c>
    </row>
    <row r="13" spans="1:7" ht="36" customHeight="1" x14ac:dyDescent="0.25">
      <c r="A13" s="5"/>
      <c r="B13" s="93" t="s">
        <v>6</v>
      </c>
      <c r="C13" s="96" t="s">
        <v>59</v>
      </c>
      <c r="D13" s="135"/>
      <c r="E13" s="164" t="s">
        <v>7</v>
      </c>
      <c r="F13" s="165"/>
      <c r="G13" s="103" t="s">
        <v>120</v>
      </c>
    </row>
    <row r="14" spans="1:7" ht="13.5" customHeight="1" x14ac:dyDescent="0.25">
      <c r="A14" s="5"/>
      <c r="B14" s="93" t="s">
        <v>8</v>
      </c>
      <c r="C14" s="96" t="s">
        <v>57</v>
      </c>
      <c r="D14" s="135"/>
      <c r="E14" s="164" t="s">
        <v>9</v>
      </c>
      <c r="F14" s="165"/>
      <c r="G14" s="96" t="s">
        <v>105</v>
      </c>
    </row>
    <row r="15" spans="1:7" ht="63.75" x14ac:dyDescent="0.25">
      <c r="A15" s="5"/>
      <c r="B15" s="101" t="s">
        <v>10</v>
      </c>
      <c r="C15" s="102">
        <v>44942</v>
      </c>
      <c r="D15" s="135"/>
      <c r="E15" s="170" t="s">
        <v>11</v>
      </c>
      <c r="F15" s="171"/>
      <c r="G15" s="103" t="s">
        <v>74</v>
      </c>
    </row>
    <row r="16" spans="1:7" ht="12" customHeight="1" x14ac:dyDescent="0.25">
      <c r="A16" s="2"/>
      <c r="B16" s="8"/>
      <c r="C16" s="9"/>
      <c r="D16" s="10"/>
      <c r="E16" s="11"/>
      <c r="F16" s="11"/>
      <c r="G16" s="12"/>
    </row>
    <row r="17" spans="1:7" ht="12" customHeight="1" x14ac:dyDescent="0.25">
      <c r="A17" s="13"/>
      <c r="B17" s="172" t="s">
        <v>12</v>
      </c>
      <c r="C17" s="173"/>
      <c r="D17" s="173"/>
      <c r="E17" s="173"/>
      <c r="F17" s="173"/>
      <c r="G17" s="173"/>
    </row>
    <row r="18" spans="1:7" ht="12" customHeight="1" x14ac:dyDescent="0.25">
      <c r="A18" s="2"/>
      <c r="B18" s="136"/>
      <c r="C18" s="137"/>
      <c r="D18" s="137"/>
      <c r="E18" s="137"/>
      <c r="F18" s="138"/>
      <c r="G18" s="138"/>
    </row>
    <row r="19" spans="1:7" ht="12" customHeight="1" x14ac:dyDescent="0.25">
      <c r="A19" s="5"/>
      <c r="B19" s="139" t="s">
        <v>13</v>
      </c>
      <c r="C19" s="140"/>
      <c r="D19" s="141"/>
      <c r="E19" s="141"/>
      <c r="F19" s="141"/>
      <c r="G19" s="141"/>
    </row>
    <row r="20" spans="1:7" ht="24" customHeight="1" x14ac:dyDescent="0.25">
      <c r="A20" s="13"/>
      <c r="B20" s="14" t="s">
        <v>14</v>
      </c>
      <c r="C20" s="14" t="s">
        <v>15</v>
      </c>
      <c r="D20" s="14" t="s">
        <v>16</v>
      </c>
      <c r="E20" s="14" t="s">
        <v>17</v>
      </c>
      <c r="F20" s="14" t="s">
        <v>18</v>
      </c>
      <c r="G20" s="14" t="s">
        <v>19</v>
      </c>
    </row>
    <row r="21" spans="1:7" ht="12.75" customHeight="1" x14ac:dyDescent="0.25">
      <c r="A21" s="13"/>
      <c r="B21" s="104" t="s">
        <v>20</v>
      </c>
      <c r="C21" s="105" t="s">
        <v>21</v>
      </c>
      <c r="D21" s="106">
        <v>0.5</v>
      </c>
      <c r="E21" s="105" t="s">
        <v>77</v>
      </c>
      <c r="F21" s="100">
        <v>20000</v>
      </c>
      <c r="G21" s="100">
        <f>(D21*F21)</f>
        <v>10000</v>
      </c>
    </row>
    <row r="22" spans="1:7" ht="15.6" customHeight="1" x14ac:dyDescent="0.25">
      <c r="A22" s="13"/>
      <c r="B22" s="104" t="s">
        <v>71</v>
      </c>
      <c r="C22" s="105" t="s">
        <v>21</v>
      </c>
      <c r="D22" s="106">
        <v>26</v>
      </c>
      <c r="E22" s="105" t="s">
        <v>98</v>
      </c>
      <c r="F22" s="100">
        <v>20000</v>
      </c>
      <c r="G22" s="100">
        <f t="shared" ref="G22:G29" si="0">(D22*F22)</f>
        <v>520000</v>
      </c>
    </row>
    <row r="23" spans="1:7" ht="24.6" customHeight="1" x14ac:dyDescent="0.25">
      <c r="A23" s="13"/>
      <c r="B23" s="104" t="s">
        <v>116</v>
      </c>
      <c r="C23" s="105" t="s">
        <v>21</v>
      </c>
      <c r="D23" s="106">
        <v>4</v>
      </c>
      <c r="E23" s="105" t="s">
        <v>77</v>
      </c>
      <c r="F23" s="100">
        <v>20000</v>
      </c>
      <c r="G23" s="100">
        <f t="shared" si="0"/>
        <v>80000</v>
      </c>
    </row>
    <row r="24" spans="1:7" ht="14.45" customHeight="1" x14ac:dyDescent="0.25">
      <c r="A24" s="13"/>
      <c r="B24" s="104" t="s">
        <v>75</v>
      </c>
      <c r="C24" s="105" t="s">
        <v>21</v>
      </c>
      <c r="D24" s="106">
        <v>10</v>
      </c>
      <c r="E24" s="105" t="s">
        <v>102</v>
      </c>
      <c r="F24" s="100">
        <v>20000</v>
      </c>
      <c r="G24" s="100">
        <f t="shared" si="0"/>
        <v>200000</v>
      </c>
    </row>
    <row r="25" spans="1:7" ht="14.45" customHeight="1" x14ac:dyDescent="0.25">
      <c r="A25" s="13"/>
      <c r="B25" s="104" t="s">
        <v>117</v>
      </c>
      <c r="C25" s="105" t="s">
        <v>21</v>
      </c>
      <c r="D25" s="106">
        <v>40</v>
      </c>
      <c r="E25" s="105" t="s">
        <v>80</v>
      </c>
      <c r="F25" s="100">
        <v>20000</v>
      </c>
      <c r="G25" s="100">
        <f t="shared" si="0"/>
        <v>800000</v>
      </c>
    </row>
    <row r="26" spans="1:7" ht="14.45" customHeight="1" x14ac:dyDescent="0.25">
      <c r="A26" s="13"/>
      <c r="B26" s="104" t="s">
        <v>118</v>
      </c>
      <c r="C26" s="105" t="s">
        <v>21</v>
      </c>
      <c r="D26" s="106">
        <v>20</v>
      </c>
      <c r="E26" s="105" t="s">
        <v>103</v>
      </c>
      <c r="F26" s="100">
        <v>20000</v>
      </c>
      <c r="G26" s="100">
        <f t="shared" si="0"/>
        <v>400000</v>
      </c>
    </row>
    <row r="27" spans="1:7" ht="14.45" customHeight="1" x14ac:dyDescent="0.25">
      <c r="A27" s="13"/>
      <c r="B27" s="104" t="s">
        <v>76</v>
      </c>
      <c r="C27" s="105" t="s">
        <v>21</v>
      </c>
      <c r="D27" s="106">
        <v>13</v>
      </c>
      <c r="E27" s="105" t="s">
        <v>104</v>
      </c>
      <c r="F27" s="100">
        <v>20000</v>
      </c>
      <c r="G27" s="100">
        <f t="shared" si="0"/>
        <v>260000</v>
      </c>
    </row>
    <row r="28" spans="1:7" ht="12.75" customHeight="1" x14ac:dyDescent="0.25">
      <c r="A28" s="13"/>
      <c r="B28" s="104" t="s">
        <v>68</v>
      </c>
      <c r="C28" s="105" t="s">
        <v>21</v>
      </c>
      <c r="D28" s="106">
        <v>128</v>
      </c>
      <c r="E28" s="105" t="s">
        <v>105</v>
      </c>
      <c r="F28" s="100">
        <v>20000</v>
      </c>
      <c r="G28" s="100">
        <f t="shared" si="0"/>
        <v>2560000</v>
      </c>
    </row>
    <row r="29" spans="1:7" ht="12.75" customHeight="1" x14ac:dyDescent="0.25">
      <c r="A29" s="13"/>
      <c r="B29" s="104" t="s">
        <v>119</v>
      </c>
      <c r="C29" s="105" t="s">
        <v>21</v>
      </c>
      <c r="D29" s="106">
        <v>96</v>
      </c>
      <c r="E29" s="105" t="s">
        <v>105</v>
      </c>
      <c r="F29" s="100">
        <v>20000</v>
      </c>
      <c r="G29" s="100">
        <f t="shared" si="0"/>
        <v>1920000</v>
      </c>
    </row>
    <row r="30" spans="1:7" ht="12.75" customHeight="1" x14ac:dyDescent="0.25">
      <c r="A30" s="13"/>
      <c r="B30" s="15" t="s">
        <v>22</v>
      </c>
      <c r="C30" s="16"/>
      <c r="D30" s="16"/>
      <c r="E30" s="16"/>
      <c r="F30" s="17"/>
      <c r="G30" s="18">
        <f>SUM(G21:G29)</f>
        <v>6750000</v>
      </c>
    </row>
    <row r="31" spans="1:7" ht="12" customHeight="1" x14ac:dyDescent="0.25">
      <c r="A31" s="2"/>
      <c r="B31" s="136"/>
      <c r="C31" s="138"/>
      <c r="D31" s="138"/>
      <c r="E31" s="138"/>
      <c r="F31" s="142"/>
      <c r="G31" s="142"/>
    </row>
    <row r="32" spans="1:7" ht="12" customHeight="1" x14ac:dyDescent="0.25">
      <c r="A32" s="5"/>
      <c r="B32" s="143" t="s">
        <v>23</v>
      </c>
      <c r="C32" s="144"/>
      <c r="D32" s="145"/>
      <c r="E32" s="145"/>
      <c r="F32" s="146"/>
      <c r="G32" s="146"/>
    </row>
    <row r="33" spans="1:7" ht="24" customHeight="1" x14ac:dyDescent="0.25">
      <c r="A33" s="5"/>
      <c r="B33" s="19" t="s">
        <v>14</v>
      </c>
      <c r="C33" s="20" t="s">
        <v>15</v>
      </c>
      <c r="D33" s="20" t="s">
        <v>16</v>
      </c>
      <c r="E33" s="19" t="s">
        <v>17</v>
      </c>
      <c r="F33" s="20" t="s">
        <v>18</v>
      </c>
      <c r="G33" s="19" t="s">
        <v>19</v>
      </c>
    </row>
    <row r="34" spans="1:7" ht="12" customHeight="1" x14ac:dyDescent="0.25">
      <c r="A34" s="5"/>
      <c r="B34" s="147"/>
      <c r="C34" s="148"/>
      <c r="D34" s="148"/>
      <c r="E34" s="148"/>
      <c r="F34" s="147"/>
      <c r="G34" s="147"/>
    </row>
    <row r="35" spans="1:7" ht="12" customHeight="1" x14ac:dyDescent="0.25">
      <c r="A35" s="5"/>
      <c r="B35" s="149" t="s">
        <v>24</v>
      </c>
      <c r="C35" s="150"/>
      <c r="D35" s="150"/>
      <c r="E35" s="150"/>
      <c r="F35" s="151"/>
      <c r="G35" s="151"/>
    </row>
    <row r="36" spans="1:7" ht="12" customHeight="1" x14ac:dyDescent="0.25">
      <c r="A36" s="2"/>
      <c r="B36" s="152"/>
      <c r="C36" s="153"/>
      <c r="D36" s="153"/>
      <c r="E36" s="153"/>
      <c r="F36" s="154"/>
      <c r="G36" s="154"/>
    </row>
    <row r="37" spans="1:7" ht="12" customHeight="1" x14ac:dyDescent="0.25">
      <c r="A37" s="5"/>
      <c r="B37" s="143" t="s">
        <v>25</v>
      </c>
      <c r="C37" s="144"/>
      <c r="D37" s="145"/>
      <c r="E37" s="145"/>
      <c r="F37" s="146"/>
      <c r="G37" s="146"/>
    </row>
    <row r="38" spans="1:7" ht="24" customHeight="1" x14ac:dyDescent="0.25">
      <c r="A38" s="5"/>
      <c r="B38" s="72" t="s">
        <v>14</v>
      </c>
      <c r="C38" s="72" t="s">
        <v>15</v>
      </c>
      <c r="D38" s="72" t="s">
        <v>16</v>
      </c>
      <c r="E38" s="72" t="s">
        <v>17</v>
      </c>
      <c r="F38" s="73" t="s">
        <v>18</v>
      </c>
      <c r="G38" s="72" t="s">
        <v>19</v>
      </c>
    </row>
    <row r="39" spans="1:7" ht="12.75" customHeight="1" x14ac:dyDescent="0.25">
      <c r="A39" s="36"/>
      <c r="B39" s="107" t="s">
        <v>27</v>
      </c>
      <c r="C39" s="108" t="s">
        <v>26</v>
      </c>
      <c r="D39" s="109">
        <v>0.5</v>
      </c>
      <c r="E39" s="110" t="s">
        <v>79</v>
      </c>
      <c r="F39" s="111">
        <v>230000</v>
      </c>
      <c r="G39" s="111">
        <f>+D39*F39</f>
        <v>115000</v>
      </c>
    </row>
    <row r="40" spans="1:7" ht="12.75" customHeight="1" x14ac:dyDescent="0.25">
      <c r="A40" s="36"/>
      <c r="B40" s="107" t="s">
        <v>64</v>
      </c>
      <c r="C40" s="108" t="s">
        <v>26</v>
      </c>
      <c r="D40" s="109">
        <v>0.5</v>
      </c>
      <c r="E40" s="110" t="s">
        <v>79</v>
      </c>
      <c r="F40" s="111">
        <v>230000</v>
      </c>
      <c r="G40" s="111">
        <f>+D40*F40</f>
        <v>115000</v>
      </c>
    </row>
    <row r="41" spans="1:7" ht="12.75" customHeight="1" x14ac:dyDescent="0.25">
      <c r="A41" s="5"/>
      <c r="B41" s="74" t="s">
        <v>28</v>
      </c>
      <c r="C41" s="75"/>
      <c r="D41" s="75"/>
      <c r="E41" s="75"/>
      <c r="F41" s="76"/>
      <c r="G41" s="77">
        <f>SUM(G39:G40)</f>
        <v>230000</v>
      </c>
    </row>
    <row r="42" spans="1:7" ht="12" customHeight="1" x14ac:dyDescent="0.25">
      <c r="A42" s="2"/>
      <c r="B42" s="152"/>
      <c r="C42" s="153"/>
      <c r="D42" s="153"/>
      <c r="E42" s="153"/>
      <c r="F42" s="154"/>
      <c r="G42" s="154"/>
    </row>
    <row r="43" spans="1:7" ht="12" customHeight="1" x14ac:dyDescent="0.25">
      <c r="A43" s="5"/>
      <c r="B43" s="143" t="s">
        <v>29</v>
      </c>
      <c r="C43" s="144"/>
      <c r="D43" s="145"/>
      <c r="E43" s="145"/>
      <c r="F43" s="146"/>
      <c r="G43" s="146"/>
    </row>
    <row r="44" spans="1:7" ht="24" customHeight="1" x14ac:dyDescent="0.25">
      <c r="A44" s="5"/>
      <c r="B44" s="22" t="s">
        <v>30</v>
      </c>
      <c r="C44" s="22" t="s">
        <v>31</v>
      </c>
      <c r="D44" s="22" t="s">
        <v>32</v>
      </c>
      <c r="E44" s="22" t="s">
        <v>17</v>
      </c>
      <c r="F44" s="22" t="s">
        <v>18</v>
      </c>
      <c r="G44" s="22" t="s">
        <v>19</v>
      </c>
    </row>
    <row r="45" spans="1:7" ht="12.75" customHeight="1" x14ac:dyDescent="0.25">
      <c r="A45" s="13"/>
      <c r="B45" s="112" t="s">
        <v>81</v>
      </c>
      <c r="C45" s="113"/>
      <c r="D45" s="113"/>
      <c r="E45" s="113"/>
      <c r="F45" s="113"/>
      <c r="G45" s="113"/>
    </row>
    <row r="46" spans="1:7" ht="12.75" customHeight="1" x14ac:dyDescent="0.25">
      <c r="A46" s="13"/>
      <c r="B46" s="98" t="s">
        <v>82</v>
      </c>
      <c r="C46" s="114" t="s">
        <v>15</v>
      </c>
      <c r="D46" s="115">
        <v>20000</v>
      </c>
      <c r="E46" s="114" t="s">
        <v>77</v>
      </c>
      <c r="F46" s="115">
        <v>400</v>
      </c>
      <c r="G46" s="115">
        <f>+D46*F46</f>
        <v>8000000</v>
      </c>
    </row>
    <row r="47" spans="1:7" ht="12.75" customHeight="1" x14ac:dyDescent="0.25">
      <c r="A47" s="13"/>
      <c r="B47" s="116" t="s">
        <v>33</v>
      </c>
      <c r="C47" s="117"/>
      <c r="D47" s="99"/>
      <c r="E47" s="117"/>
      <c r="F47" s="115"/>
      <c r="G47" s="115"/>
    </row>
    <row r="48" spans="1:7" ht="12.75" customHeight="1" x14ac:dyDescent="0.25">
      <c r="A48" s="13"/>
      <c r="B48" s="98" t="s">
        <v>90</v>
      </c>
      <c r="C48" s="114" t="s">
        <v>66</v>
      </c>
      <c r="D48" s="118">
        <v>10</v>
      </c>
      <c r="E48" s="114" t="s">
        <v>78</v>
      </c>
      <c r="F48" s="115">
        <v>30000</v>
      </c>
      <c r="G48" s="115">
        <f t="shared" ref="G48:G60" si="1">+D48*F48</f>
        <v>300000</v>
      </c>
    </row>
    <row r="49" spans="1:7" ht="12.75" customHeight="1" x14ac:dyDescent="0.25">
      <c r="A49" s="13"/>
      <c r="B49" s="98" t="s">
        <v>100</v>
      </c>
      <c r="C49" s="114" t="s">
        <v>66</v>
      </c>
      <c r="D49" s="118">
        <v>3</v>
      </c>
      <c r="E49" s="114" t="s">
        <v>77</v>
      </c>
      <c r="F49" s="115">
        <v>42000</v>
      </c>
      <c r="G49" s="115">
        <f t="shared" si="1"/>
        <v>126000</v>
      </c>
    </row>
    <row r="50" spans="1:7" ht="12.75" customHeight="1" x14ac:dyDescent="0.25">
      <c r="A50" s="13"/>
      <c r="B50" s="98" t="s">
        <v>91</v>
      </c>
      <c r="C50" s="114" t="s">
        <v>66</v>
      </c>
      <c r="D50" s="118">
        <v>11</v>
      </c>
      <c r="E50" s="114" t="s">
        <v>106</v>
      </c>
      <c r="F50" s="119">
        <v>24500</v>
      </c>
      <c r="G50" s="115">
        <f t="shared" si="1"/>
        <v>269500</v>
      </c>
    </row>
    <row r="51" spans="1:7" ht="12.75" customHeight="1" x14ac:dyDescent="0.25">
      <c r="A51" s="13"/>
      <c r="B51" s="98" t="s">
        <v>92</v>
      </c>
      <c r="C51" s="114" t="s">
        <v>66</v>
      </c>
      <c r="D51" s="118">
        <v>22</v>
      </c>
      <c r="E51" s="114" t="s">
        <v>106</v>
      </c>
      <c r="F51" s="115">
        <v>52000</v>
      </c>
      <c r="G51" s="115">
        <f t="shared" si="1"/>
        <v>1144000</v>
      </c>
    </row>
    <row r="52" spans="1:7" ht="12.75" customHeight="1" x14ac:dyDescent="0.25">
      <c r="A52" s="13"/>
      <c r="B52" s="98" t="s">
        <v>93</v>
      </c>
      <c r="C52" s="114" t="s">
        <v>66</v>
      </c>
      <c r="D52" s="118">
        <v>22</v>
      </c>
      <c r="E52" s="114" t="s">
        <v>106</v>
      </c>
      <c r="F52" s="115">
        <v>46500</v>
      </c>
      <c r="G52" s="115">
        <f t="shared" si="1"/>
        <v>1023000</v>
      </c>
    </row>
    <row r="53" spans="1:7" ht="12.75" customHeight="1" x14ac:dyDescent="0.25">
      <c r="A53" s="13"/>
      <c r="B53" s="98" t="s">
        <v>94</v>
      </c>
      <c r="C53" s="114" t="s">
        <v>66</v>
      </c>
      <c r="D53" s="118">
        <v>22</v>
      </c>
      <c r="E53" s="114" t="s">
        <v>106</v>
      </c>
      <c r="F53" s="115">
        <v>41000</v>
      </c>
      <c r="G53" s="115">
        <f t="shared" si="1"/>
        <v>902000</v>
      </c>
    </row>
    <row r="54" spans="1:7" ht="12.75" customHeight="1" x14ac:dyDescent="0.25">
      <c r="A54" s="13"/>
      <c r="B54" s="98" t="s">
        <v>109</v>
      </c>
      <c r="C54" s="114" t="s">
        <v>66</v>
      </c>
      <c r="D54" s="118">
        <v>720</v>
      </c>
      <c r="E54" s="114" t="s">
        <v>77</v>
      </c>
      <c r="F54" s="115">
        <v>3500</v>
      </c>
      <c r="G54" s="115">
        <f t="shared" si="1"/>
        <v>2520000</v>
      </c>
    </row>
    <row r="55" spans="1:7" ht="12.75" customHeight="1" x14ac:dyDescent="0.25">
      <c r="A55" s="13"/>
      <c r="B55" s="120" t="s">
        <v>95</v>
      </c>
      <c r="C55" s="121" t="s">
        <v>66</v>
      </c>
      <c r="D55" s="122">
        <v>20</v>
      </c>
      <c r="E55" s="114" t="s">
        <v>107</v>
      </c>
      <c r="F55" s="123">
        <v>31990</v>
      </c>
      <c r="G55" s="115">
        <f t="shared" si="1"/>
        <v>639800</v>
      </c>
    </row>
    <row r="56" spans="1:7" ht="12.75" customHeight="1" x14ac:dyDescent="0.25">
      <c r="A56" s="13"/>
      <c r="B56" s="124" t="s">
        <v>34</v>
      </c>
      <c r="C56" s="125"/>
      <c r="D56" s="126"/>
      <c r="E56" s="125"/>
      <c r="F56" s="123"/>
      <c r="G56" s="123"/>
    </row>
    <row r="57" spans="1:7" ht="12.75" customHeight="1" x14ac:dyDescent="0.25">
      <c r="A57" s="36"/>
      <c r="B57" s="127" t="s">
        <v>101</v>
      </c>
      <c r="C57" s="128" t="s">
        <v>70</v>
      </c>
      <c r="D57" s="129">
        <v>3</v>
      </c>
      <c r="E57" s="128" t="s">
        <v>108</v>
      </c>
      <c r="F57" s="82">
        <v>22700</v>
      </c>
      <c r="G57" s="82">
        <f>+D57*F57</f>
        <v>68100</v>
      </c>
    </row>
    <row r="58" spans="1:7" ht="12.95" customHeight="1" x14ac:dyDescent="0.25">
      <c r="A58" s="36"/>
      <c r="B58" s="130" t="s">
        <v>69</v>
      </c>
      <c r="C58" s="131" t="s">
        <v>70</v>
      </c>
      <c r="D58" s="132">
        <v>4</v>
      </c>
      <c r="E58" s="131" t="s">
        <v>106</v>
      </c>
      <c r="F58" s="133">
        <v>27000</v>
      </c>
      <c r="G58" s="89">
        <f t="shared" si="1"/>
        <v>108000</v>
      </c>
    </row>
    <row r="59" spans="1:7" ht="12.95" customHeight="1" x14ac:dyDescent="0.25">
      <c r="A59" s="36"/>
      <c r="B59" s="134" t="s">
        <v>83</v>
      </c>
      <c r="C59" s="80"/>
      <c r="D59" s="81"/>
      <c r="E59" s="80"/>
      <c r="F59" s="82"/>
      <c r="G59" s="115"/>
    </row>
    <row r="60" spans="1:7" ht="12.95" customHeight="1" x14ac:dyDescent="0.25">
      <c r="A60" s="36"/>
      <c r="B60" s="127" t="s">
        <v>84</v>
      </c>
      <c r="C60" s="80" t="s">
        <v>65</v>
      </c>
      <c r="D60" s="81">
        <v>4</v>
      </c>
      <c r="E60" s="80" t="s">
        <v>106</v>
      </c>
      <c r="F60" s="82">
        <v>33500</v>
      </c>
      <c r="G60" s="115">
        <f t="shared" si="1"/>
        <v>134000</v>
      </c>
    </row>
    <row r="61" spans="1:7" ht="13.5" customHeight="1" x14ac:dyDescent="0.25">
      <c r="A61" s="5"/>
      <c r="B61" s="74" t="s">
        <v>35</v>
      </c>
      <c r="C61" s="75"/>
      <c r="D61" s="75"/>
      <c r="E61" s="75"/>
      <c r="F61" s="76"/>
      <c r="G61" s="77">
        <f>SUM(G45:G60)</f>
        <v>15234400</v>
      </c>
    </row>
    <row r="62" spans="1:7" ht="12" customHeight="1" x14ac:dyDescent="0.25">
      <c r="A62" s="2"/>
      <c r="B62" s="152"/>
      <c r="C62" s="153"/>
      <c r="D62" s="153"/>
      <c r="E62" s="155"/>
      <c r="F62" s="154"/>
      <c r="G62" s="154"/>
    </row>
    <row r="63" spans="1:7" ht="12" customHeight="1" x14ac:dyDescent="0.25">
      <c r="A63" s="5"/>
      <c r="B63" s="143" t="s">
        <v>36</v>
      </c>
      <c r="C63" s="144"/>
      <c r="D63" s="145"/>
      <c r="E63" s="145"/>
      <c r="F63" s="146"/>
      <c r="G63" s="146"/>
    </row>
    <row r="64" spans="1:7" ht="24" customHeight="1" x14ac:dyDescent="0.25">
      <c r="A64" s="5"/>
      <c r="B64" s="21" t="s">
        <v>37</v>
      </c>
      <c r="C64" s="22" t="s">
        <v>31</v>
      </c>
      <c r="D64" s="22" t="s">
        <v>32</v>
      </c>
      <c r="E64" s="21" t="s">
        <v>17</v>
      </c>
      <c r="F64" s="22" t="s">
        <v>18</v>
      </c>
      <c r="G64" s="21" t="s">
        <v>19</v>
      </c>
    </row>
    <row r="65" spans="1:7" ht="12.75" customHeight="1" x14ac:dyDescent="0.25">
      <c r="A65" s="13"/>
      <c r="B65" s="127" t="s">
        <v>111</v>
      </c>
      <c r="C65" s="80" t="s">
        <v>113</v>
      </c>
      <c r="D65" s="81">
        <v>4</v>
      </c>
      <c r="E65" s="80" t="s">
        <v>77</v>
      </c>
      <c r="F65" s="82">
        <v>255000</v>
      </c>
      <c r="G65" s="82">
        <f>+D65*F65</f>
        <v>1020000</v>
      </c>
    </row>
    <row r="66" spans="1:7" ht="19.5" customHeight="1" x14ac:dyDescent="0.25">
      <c r="A66" s="13"/>
      <c r="B66" s="127" t="s">
        <v>114</v>
      </c>
      <c r="C66" s="80" t="s">
        <v>115</v>
      </c>
      <c r="D66" s="81">
        <v>6</v>
      </c>
      <c r="E66" s="80" t="s">
        <v>85</v>
      </c>
      <c r="F66" s="82">
        <v>118500</v>
      </c>
      <c r="G66" s="82">
        <f t="shared" ref="G66:G67" si="2">+D66*F66</f>
        <v>711000</v>
      </c>
    </row>
    <row r="67" spans="1:7" ht="13.5" customHeight="1" x14ac:dyDescent="0.25">
      <c r="A67" s="5"/>
      <c r="B67" s="127" t="s">
        <v>110</v>
      </c>
      <c r="C67" s="80" t="s">
        <v>113</v>
      </c>
      <c r="D67" s="81">
        <v>24</v>
      </c>
      <c r="E67" s="80" t="s">
        <v>85</v>
      </c>
      <c r="F67" s="82">
        <v>1090000</v>
      </c>
      <c r="G67" s="82">
        <f t="shared" si="2"/>
        <v>26160000</v>
      </c>
    </row>
    <row r="68" spans="1:7" ht="13.5" customHeight="1" x14ac:dyDescent="0.25">
      <c r="A68" s="36"/>
      <c r="B68" s="127" t="s">
        <v>112</v>
      </c>
      <c r="C68" s="80" t="s">
        <v>113</v>
      </c>
      <c r="D68" s="81">
        <v>10</v>
      </c>
      <c r="E68" s="80" t="s">
        <v>77</v>
      </c>
      <c r="F68" s="82">
        <f>110000*1.19</f>
        <v>130900</v>
      </c>
      <c r="G68" s="82">
        <f>+D68*F68</f>
        <v>1309000</v>
      </c>
    </row>
    <row r="69" spans="1:7" ht="12" customHeight="1" x14ac:dyDescent="0.25">
      <c r="A69" s="36"/>
      <c r="B69" s="156" t="s">
        <v>38</v>
      </c>
      <c r="C69" s="157"/>
      <c r="D69" s="157"/>
      <c r="E69" s="157"/>
      <c r="F69" s="158"/>
      <c r="G69" s="159">
        <f>SUM(G65:G68)</f>
        <v>29200000</v>
      </c>
    </row>
    <row r="70" spans="1:7" ht="12" customHeight="1" x14ac:dyDescent="0.25">
      <c r="A70" s="36"/>
      <c r="B70" s="160"/>
      <c r="C70" s="160"/>
      <c r="D70" s="160"/>
      <c r="E70" s="160"/>
      <c r="F70" s="161"/>
      <c r="G70" s="161"/>
    </row>
    <row r="71" spans="1:7" ht="12" customHeight="1" x14ac:dyDescent="0.25">
      <c r="A71" s="36"/>
      <c r="B71" s="39" t="s">
        <v>39</v>
      </c>
      <c r="C71" s="40"/>
      <c r="D71" s="40"/>
      <c r="E71" s="40"/>
      <c r="F71" s="40"/>
      <c r="G71" s="41">
        <f>G30+G41+G61+G69</f>
        <v>51414400</v>
      </c>
    </row>
    <row r="72" spans="1:7" ht="12" customHeight="1" x14ac:dyDescent="0.25">
      <c r="A72" s="36"/>
      <c r="B72" s="42" t="s">
        <v>40</v>
      </c>
      <c r="C72" s="24"/>
      <c r="D72" s="24"/>
      <c r="E72" s="24"/>
      <c r="F72" s="24"/>
      <c r="G72" s="43">
        <f>G71*0.05</f>
        <v>2570720</v>
      </c>
    </row>
    <row r="73" spans="1:7" ht="12.75" customHeight="1" x14ac:dyDescent="0.25">
      <c r="A73" s="36"/>
      <c r="B73" s="44" t="s">
        <v>41</v>
      </c>
      <c r="C73" s="23"/>
      <c r="D73" s="23"/>
      <c r="E73" s="23"/>
      <c r="F73" s="23"/>
      <c r="G73" s="45">
        <f>G72+G71</f>
        <v>53985120</v>
      </c>
    </row>
    <row r="74" spans="1:7" ht="12" customHeight="1" x14ac:dyDescent="0.25">
      <c r="A74" s="36"/>
      <c r="B74" s="42" t="s">
        <v>42</v>
      </c>
      <c r="C74" s="24"/>
      <c r="D74" s="24"/>
      <c r="E74" s="24"/>
      <c r="F74" s="24"/>
      <c r="G74" s="43">
        <f>G12</f>
        <v>67500000</v>
      </c>
    </row>
    <row r="75" spans="1:7" ht="12" customHeight="1" x14ac:dyDescent="0.25">
      <c r="A75" s="36"/>
      <c r="B75" s="46" t="s">
        <v>43</v>
      </c>
      <c r="C75" s="92"/>
      <c r="D75" s="92"/>
      <c r="E75" s="92"/>
      <c r="F75" s="92"/>
      <c r="G75" s="47">
        <f>G74-G73</f>
        <v>13514880</v>
      </c>
    </row>
    <row r="76" spans="1:7" ht="12" customHeight="1" x14ac:dyDescent="0.25">
      <c r="A76" s="36"/>
      <c r="B76" s="37" t="s">
        <v>44</v>
      </c>
      <c r="C76" s="38"/>
      <c r="D76" s="38"/>
      <c r="E76" s="38"/>
      <c r="F76" s="38"/>
      <c r="G76" s="33"/>
    </row>
    <row r="77" spans="1:7" ht="12" customHeight="1" thickBot="1" x14ac:dyDescent="0.3">
      <c r="A77" s="36"/>
      <c r="B77" s="48"/>
      <c r="C77" s="38"/>
      <c r="D77" s="38"/>
      <c r="E77" s="38"/>
      <c r="F77" s="38"/>
      <c r="G77" s="33"/>
    </row>
    <row r="78" spans="1:7" ht="12" customHeight="1" x14ac:dyDescent="0.25">
      <c r="A78" s="36"/>
      <c r="B78" s="87" t="s">
        <v>45</v>
      </c>
      <c r="C78" s="88"/>
      <c r="D78" s="88"/>
      <c r="E78" s="60"/>
      <c r="F78" s="61"/>
      <c r="G78" s="33"/>
    </row>
    <row r="79" spans="1:7" ht="12" customHeight="1" x14ac:dyDescent="0.25">
      <c r="A79" s="36"/>
      <c r="B79" s="78" t="s">
        <v>46</v>
      </c>
      <c r="C79" s="85"/>
      <c r="D79" s="85"/>
      <c r="E79" s="35"/>
      <c r="F79" s="62"/>
      <c r="G79" s="33"/>
    </row>
    <row r="80" spans="1:7" ht="12" customHeight="1" x14ac:dyDescent="0.25">
      <c r="A80" s="36"/>
      <c r="B80" s="78" t="s">
        <v>86</v>
      </c>
      <c r="C80" s="85"/>
      <c r="D80" s="85"/>
      <c r="E80" s="35"/>
      <c r="F80" s="62"/>
      <c r="G80" s="33"/>
    </row>
    <row r="81" spans="1:7" ht="12" customHeight="1" x14ac:dyDescent="0.25">
      <c r="A81" s="36"/>
      <c r="B81" s="78" t="s">
        <v>60</v>
      </c>
      <c r="C81" s="85"/>
      <c r="D81" s="85"/>
      <c r="E81" s="35"/>
      <c r="F81" s="62"/>
      <c r="G81" s="33"/>
    </row>
    <row r="82" spans="1:7" ht="12" customHeight="1" x14ac:dyDescent="0.25">
      <c r="A82" s="36"/>
      <c r="B82" s="78" t="s">
        <v>61</v>
      </c>
      <c r="C82" s="85"/>
      <c r="D82" s="85"/>
      <c r="E82" s="35"/>
      <c r="F82" s="62"/>
      <c r="G82" s="33"/>
    </row>
    <row r="83" spans="1:7" ht="12.75" customHeight="1" x14ac:dyDescent="0.25">
      <c r="A83" s="36"/>
      <c r="B83" s="78" t="s">
        <v>62</v>
      </c>
      <c r="C83" s="85"/>
      <c r="D83" s="85"/>
      <c r="E83" s="35"/>
      <c r="F83" s="62"/>
      <c r="G83" s="33"/>
    </row>
    <row r="84" spans="1:7" ht="12.75" customHeight="1" x14ac:dyDescent="0.25">
      <c r="A84" s="36"/>
      <c r="B84" s="78" t="s">
        <v>63</v>
      </c>
      <c r="C84" s="85"/>
      <c r="D84" s="85"/>
      <c r="E84" s="35"/>
      <c r="F84" s="62"/>
      <c r="G84" s="33"/>
    </row>
    <row r="85" spans="1:7" ht="15" customHeight="1" x14ac:dyDescent="0.25">
      <c r="A85" s="36"/>
      <c r="B85" s="78" t="s">
        <v>97</v>
      </c>
      <c r="C85" s="85"/>
      <c r="D85" s="85"/>
      <c r="E85" s="35"/>
      <c r="F85" s="62"/>
      <c r="G85" s="33"/>
    </row>
    <row r="86" spans="1:7" ht="12" customHeight="1" thickBot="1" x14ac:dyDescent="0.3">
      <c r="A86" s="36"/>
      <c r="B86" s="79" t="s">
        <v>99</v>
      </c>
      <c r="C86" s="86"/>
      <c r="D86" s="86"/>
      <c r="E86" s="63"/>
      <c r="F86" s="64"/>
      <c r="G86" s="33"/>
    </row>
    <row r="87" spans="1:7" ht="12" customHeight="1" x14ac:dyDescent="0.25">
      <c r="A87" s="36"/>
      <c r="B87" s="58"/>
      <c r="C87" s="35"/>
      <c r="D87" s="35"/>
      <c r="E87" s="35"/>
      <c r="F87" s="35"/>
      <c r="G87" s="33"/>
    </row>
    <row r="88" spans="1:7" ht="12" customHeight="1" thickBot="1" x14ac:dyDescent="0.3">
      <c r="A88" s="36"/>
      <c r="B88" s="162" t="s">
        <v>47</v>
      </c>
      <c r="C88" s="163"/>
      <c r="D88" s="57"/>
      <c r="E88" s="26"/>
      <c r="F88" s="26"/>
      <c r="G88" s="33"/>
    </row>
    <row r="89" spans="1:7" ht="12" customHeight="1" x14ac:dyDescent="0.25">
      <c r="A89" s="36"/>
      <c r="B89" s="50" t="s">
        <v>37</v>
      </c>
      <c r="C89" s="27" t="s">
        <v>48</v>
      </c>
      <c r="D89" s="51" t="s">
        <v>49</v>
      </c>
      <c r="E89" s="26"/>
      <c r="F89" s="26"/>
      <c r="G89" s="33"/>
    </row>
    <row r="90" spans="1:7" ht="12" customHeight="1" x14ac:dyDescent="0.25">
      <c r="A90" s="36"/>
      <c r="B90" s="52" t="s">
        <v>50</v>
      </c>
      <c r="C90" s="28">
        <f>+G30</f>
        <v>6750000</v>
      </c>
      <c r="D90" s="53">
        <f>(C90/C96)</f>
        <v>0.12503445393841858</v>
      </c>
      <c r="E90" s="26"/>
      <c r="F90" s="26"/>
      <c r="G90" s="33"/>
    </row>
    <row r="91" spans="1:7" ht="12" customHeight="1" x14ac:dyDescent="0.25">
      <c r="A91" s="36"/>
      <c r="B91" s="52" t="s">
        <v>51</v>
      </c>
      <c r="C91" s="29">
        <v>0</v>
      </c>
      <c r="D91" s="53">
        <v>0</v>
      </c>
      <c r="E91" s="26"/>
      <c r="F91" s="26"/>
      <c r="G91" s="33"/>
    </row>
    <row r="92" spans="1:7" ht="12.75" customHeight="1" x14ac:dyDescent="0.25">
      <c r="A92" s="36"/>
      <c r="B92" s="52" t="s">
        <v>52</v>
      </c>
      <c r="C92" s="28">
        <f>+G41</f>
        <v>230000</v>
      </c>
      <c r="D92" s="53">
        <f>(C92/C96)</f>
        <v>4.2604332453090778E-3</v>
      </c>
      <c r="E92" s="26"/>
      <c r="F92" s="26"/>
      <c r="G92" s="33"/>
    </row>
    <row r="93" spans="1:7" ht="12" customHeight="1" x14ac:dyDescent="0.25">
      <c r="A93" s="36"/>
      <c r="B93" s="52" t="s">
        <v>30</v>
      </c>
      <c r="C93" s="28">
        <f>+G61</f>
        <v>15234400</v>
      </c>
      <c r="D93" s="53">
        <f>(C93/C96)</f>
        <v>0.28219627927102875</v>
      </c>
      <c r="E93" s="26"/>
      <c r="F93" s="26"/>
      <c r="G93" s="33"/>
    </row>
    <row r="94" spans="1:7" ht="12.75" customHeight="1" x14ac:dyDescent="0.25">
      <c r="A94" s="36"/>
      <c r="B94" s="52" t="s">
        <v>53</v>
      </c>
      <c r="C94" s="30">
        <f>+G69</f>
        <v>29200000</v>
      </c>
      <c r="D94" s="53">
        <f>(C94/C96)</f>
        <v>0.54088978592619597</v>
      </c>
      <c r="E94" s="32"/>
      <c r="F94" s="32"/>
      <c r="G94" s="33"/>
    </row>
    <row r="95" spans="1:7" ht="12" customHeight="1" x14ac:dyDescent="0.25">
      <c r="A95" s="25"/>
      <c r="B95" s="52" t="s">
        <v>54</v>
      </c>
      <c r="C95" s="30">
        <f>+G72</f>
        <v>2570720</v>
      </c>
      <c r="D95" s="53">
        <f>(C95/C96)</f>
        <v>4.7619047619047616E-2</v>
      </c>
      <c r="E95" s="32"/>
      <c r="F95" s="32"/>
      <c r="G95" s="33"/>
    </row>
    <row r="96" spans="1:7" ht="12" customHeight="1" thickBot="1" x14ac:dyDescent="0.3">
      <c r="A96" s="36"/>
      <c r="B96" s="54" t="s">
        <v>55</v>
      </c>
      <c r="C96" s="55">
        <f>SUM(C90:C95)</f>
        <v>53985120</v>
      </c>
      <c r="D96" s="56">
        <f>SUM(D90:D95)</f>
        <v>1</v>
      </c>
      <c r="E96" s="32"/>
      <c r="F96" s="32"/>
      <c r="G96" s="33"/>
    </row>
    <row r="97" spans="1:7" ht="12.75" customHeight="1" x14ac:dyDescent="0.25">
      <c r="A97" s="36"/>
      <c r="B97" s="48"/>
      <c r="C97" s="38"/>
      <c r="D97" s="38"/>
      <c r="E97" s="38"/>
      <c r="F97" s="38"/>
      <c r="G97" s="33"/>
    </row>
    <row r="98" spans="1:7" ht="15.6" customHeight="1" x14ac:dyDescent="0.25">
      <c r="A98" s="36"/>
      <c r="B98" s="49"/>
      <c r="C98" s="38"/>
      <c r="D98" s="38"/>
      <c r="E98" s="38"/>
      <c r="F98" s="38"/>
      <c r="G98" s="33"/>
    </row>
    <row r="99" spans="1:7" ht="11.25" customHeight="1" thickBot="1" x14ac:dyDescent="0.3">
      <c r="B99" s="66"/>
      <c r="C99" s="67" t="s">
        <v>87</v>
      </c>
      <c r="D99" s="68"/>
      <c r="E99" s="69"/>
      <c r="F99" s="31"/>
      <c r="G99" s="33"/>
    </row>
    <row r="100" spans="1:7" ht="11.25" customHeight="1" x14ac:dyDescent="0.25">
      <c r="B100" s="70" t="s">
        <v>88</v>
      </c>
      <c r="C100" s="83">
        <f>+E100*(1-0.3)</f>
        <v>31499.999999999996</v>
      </c>
      <c r="D100" s="83">
        <f>+E100*(1-0.2)</f>
        <v>36000</v>
      </c>
      <c r="E100" s="84">
        <f>+G9</f>
        <v>45000</v>
      </c>
      <c r="F100" s="65"/>
      <c r="G100" s="34"/>
    </row>
    <row r="101" spans="1:7" ht="11.25" customHeight="1" thickBot="1" x14ac:dyDescent="0.3">
      <c r="B101" s="54" t="s">
        <v>89</v>
      </c>
      <c r="C101" s="55">
        <f>(G73/C100)</f>
        <v>1713.8133333333335</v>
      </c>
      <c r="D101" s="55">
        <f>(G73/D100)</f>
        <v>1499.5866666666666</v>
      </c>
      <c r="E101" s="71">
        <f>(G73/E100)</f>
        <v>1199.6693333333333</v>
      </c>
      <c r="F101" s="65"/>
      <c r="G101" s="34"/>
    </row>
    <row r="102" spans="1:7" ht="11.25" customHeight="1" x14ac:dyDescent="0.25">
      <c r="B102" s="59" t="s">
        <v>56</v>
      </c>
      <c r="C102" s="35"/>
      <c r="D102" s="35"/>
      <c r="E102" s="35"/>
      <c r="F102" s="35"/>
      <c r="G102" s="35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2023-02-03T19:28:33Z</dcterms:modified>
</cp:coreProperties>
</file>