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imento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F72" i="1"/>
  <c r="B95" i="1" s="1"/>
  <c r="F65" i="1"/>
  <c r="E65" i="1"/>
  <c r="E63" i="1"/>
  <c r="F63" i="1" s="1"/>
  <c r="F61" i="1"/>
  <c r="E61" i="1"/>
  <c r="E60" i="1"/>
  <c r="F60" i="1" s="1"/>
  <c r="F58" i="1"/>
  <c r="E58" i="1"/>
  <c r="E57" i="1"/>
  <c r="F57" i="1" s="1"/>
  <c r="F56" i="1"/>
  <c r="E56" i="1"/>
  <c r="E54" i="1"/>
  <c r="C54" i="1"/>
  <c r="F54" i="1" s="1"/>
  <c r="F53" i="1"/>
  <c r="E53" i="1"/>
  <c r="E52" i="1"/>
  <c r="F52" i="1" s="1"/>
  <c r="E50" i="1"/>
  <c r="F50" i="1" s="1"/>
  <c r="F44" i="1"/>
  <c r="E44" i="1"/>
  <c r="E43" i="1"/>
  <c r="E42" i="1"/>
  <c r="F42" i="1" s="1"/>
  <c r="E41" i="1"/>
  <c r="F41" i="1" s="1"/>
  <c r="E40" i="1"/>
  <c r="F40" i="1" s="1"/>
  <c r="F30" i="1"/>
  <c r="E30" i="1"/>
  <c r="F29" i="1"/>
  <c r="E29" i="1"/>
  <c r="F28" i="1"/>
  <c r="E28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12" i="1"/>
  <c r="F77" i="1" s="1"/>
  <c r="F66" i="1" l="1"/>
  <c r="B94" i="1" s="1"/>
  <c r="F31" i="1"/>
  <c r="F45" i="1"/>
  <c r="B93" i="1" s="1"/>
  <c r="F74" i="1" l="1"/>
  <c r="B91" i="1"/>
  <c r="F75" i="1" l="1"/>
  <c r="B96" i="1" s="1"/>
  <c r="F76" i="1" l="1"/>
  <c r="B97" i="1"/>
  <c r="C95" i="1" l="1"/>
  <c r="C94" i="1"/>
  <c r="C93" i="1"/>
  <c r="C91" i="1"/>
  <c r="C97" i="1" s="1"/>
  <c r="D102" i="1"/>
  <c r="C102" i="1"/>
  <c r="B102" i="1"/>
  <c r="F78" i="1"/>
  <c r="C96" i="1"/>
</calcChain>
</file>

<file path=xl/sharedStrings.xml><?xml version="1.0" encoding="utf-8"?>
<sst xmlns="http://schemas.openxmlformats.org/spreadsheetml/2006/main" count="177" uniqueCount="120">
  <si>
    <t>RUBRO O CULTIVO</t>
  </si>
  <si>
    <t>PIMENTON</t>
  </si>
  <si>
    <t>RENDIMIENTO (caja/ha)</t>
  </si>
  <si>
    <t>VARIEDAD</t>
  </si>
  <si>
    <t>CUATRO CASCOS ROJO</t>
  </si>
  <si>
    <t>Fecha Estimada precio venta</t>
  </si>
  <si>
    <t>Feb-Mar</t>
  </si>
  <si>
    <t>NIVEL TECNOLÓGICO</t>
  </si>
  <si>
    <t>ALTO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</si>
  <si>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</si>
  <si>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</si>
  <si>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</si>
  <si>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</si>
  <si>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</si>
  <si>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</si>
  <si>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</si>
  <si>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</si>
  <si>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</si>
  <si>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</si>
  <si>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</si>
  <si>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</si>
  <si>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</si>
  <si>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</si>
  <si>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</si>
  <si>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</si>
  <si>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</si>
  <si>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</si>
  <si>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</si>
  <si>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</si>
  <si>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</si>
  <si>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</si>
  <si>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limpia</t>
  </si>
  <si>
    <t>JH</t>
  </si>
  <si>
    <t>Octubre</t>
  </si>
  <si>
    <t>Instalacion de lineas riego (goteo)</t>
  </si>
  <si>
    <t>Transplante</t>
  </si>
  <si>
    <t>Labores de manejo en general</t>
  </si>
  <si>
    <t>Noviembre</t>
  </si>
  <si>
    <t>Aplicación fitosanitaria</t>
  </si>
  <si>
    <t>Oct-Ene</t>
  </si>
  <si>
    <t>Pasar cultivador</t>
  </si>
  <si>
    <t>Diciembre</t>
  </si>
  <si>
    <t>Segunda limpia manual y azadon</t>
  </si>
  <si>
    <t>Enero</t>
  </si>
  <si>
    <t>riego</t>
  </si>
  <si>
    <t xml:space="preserve">Acarreo de insumos y cosecha </t>
  </si>
  <si>
    <t>Cosecha</t>
  </si>
  <si>
    <t>Ene-Feb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</si>
  <si>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</si>
  <si>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</si>
  <si>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</si>
  <si>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</si>
  <si>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</si>
  <si>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</si>
  <si>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</si>
  <si>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rastraje</t>
  </si>
  <si>
    <t>Melgadura</t>
  </si>
  <si>
    <t>desinfecciones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</si>
  <si>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</si>
  <si>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</si>
  <si>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</si>
  <si>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</si>
  <si>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</si>
  <si>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</si>
  <si>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</si>
  <si>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</si>
  <si>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>Plantas pimenton</t>
  </si>
  <si>
    <t>Un</t>
  </si>
  <si>
    <t>FERTILIZANTES</t>
  </si>
  <si>
    <t>Fosfato monopotasico</t>
  </si>
  <si>
    <t>Kg</t>
  </si>
  <si>
    <t>Urea</t>
  </si>
  <si>
    <t>25 Kg</t>
  </si>
  <si>
    <t>Nitrato de Potasio</t>
  </si>
  <si>
    <t>FUNGICIDAS</t>
  </si>
  <si>
    <t>POLIBEN 50 WP</t>
  </si>
  <si>
    <t>Lt</t>
  </si>
  <si>
    <t>Nov-Dic</t>
  </si>
  <si>
    <t>RIDOMIL GOLD MZ 68 WG</t>
  </si>
  <si>
    <t>MYCOSTOP 24 EC</t>
  </si>
  <si>
    <t>Oct-Nov</t>
  </si>
  <si>
    <t>HERBICIDAS</t>
  </si>
  <si>
    <t>Herbadox</t>
  </si>
  <si>
    <t>farmon</t>
  </si>
  <si>
    <t>INSECTICIDAS</t>
  </si>
  <si>
    <t>Karate</t>
  </si>
  <si>
    <t>OTROS</t>
  </si>
  <si>
    <t xml:space="preserve">Break 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</si>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</sst>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3" borderId="1" xfId="2" applyNumberFormat="1" applyFont="1" applyFill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0" fontId="0" fillId="3" borderId="1" xfId="0" applyFill="1" applyBorder="1"/>
    <xf numFmtId="164" fontId="1" fillId="3" borderId="1" xfId="2" applyNumberFormat="1" applyFont="1" applyFill="1" applyBorder="1"/>
    <xf numFmtId="164" fontId="3" fillId="3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7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314325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5C971-8B73-7E1E-7234-02860F1A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458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4"/>
  <sheetViews>
    <sheetView tabSelected="1" workbookViewId="0">
      <selection sqref="A1:J1048576"/>
    </sheetView>
  </sheetViews>
  <sheetFormatPr baseColWidth="10" defaultRowHeight="15" x14ac:dyDescent="0.25"/>
  <cols>
    <col min="1" max="1" width="26.7109375" customWidth="1"/>
    <col min="2" max="2" width="13.28515625" bestFit="1" customWidth="1"/>
    <col min="3" max="3" width="15.5703125" bestFit="1" customWidth="1"/>
    <col min="4" max="4" width="10.1406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1500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5000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10">
        <f>SUM(F11*F9)</f>
        <v>7500000</v>
      </c>
    </row>
    <row r="13" spans="1:6" x14ac:dyDescent="0.25">
      <c r="A13" s="4" t="s">
        <v>13</v>
      </c>
      <c r="B13" s="11" t="s">
        <v>14</v>
      </c>
      <c r="C13" s="11"/>
      <c r="E13" s="8" t="s">
        <v>15</v>
      </c>
      <c r="F13" s="10" t="s">
        <v>16</v>
      </c>
    </row>
    <row r="14" spans="1:6" x14ac:dyDescent="0.25">
      <c r="A14" s="12" t="s">
        <v>17</v>
      </c>
      <c r="B14" s="5" t="s">
        <v>18</v>
      </c>
      <c r="C14" s="5"/>
      <c r="E14" s="8" t="s">
        <v>19</v>
      </c>
      <c r="F14" s="10" t="s">
        <v>6</v>
      </c>
    </row>
    <row r="15" spans="1:6" x14ac:dyDescent="0.25">
      <c r="A15" s="12" t="s">
        <v>20</v>
      </c>
      <c r="B15" s="13">
        <v>44896</v>
      </c>
      <c r="C15" s="14"/>
      <c r="E15" s="8" t="s">
        <v>21</v>
      </c>
      <c r="F15" s="10" t="s">
        <v>22</v>
      </c>
    </row>
    <row r="16" spans="1:6" x14ac:dyDescent="0.25">
      <c r="A16" s="15"/>
      <c r="E16" s="16"/>
      <c r="F16" s="16"/>
    </row>
    <row r="17" spans="1:6" x14ac:dyDescent="0.25">
      <c r="A17" s="17" t="s">
        <v>23</v>
      </c>
      <c r="B17" s="17"/>
      <c r="C17" s="17"/>
      <c r="D17" s="17"/>
      <c r="E17" s="17"/>
      <c r="F17" s="17"/>
    </row>
    <row r="18" spans="1:6" x14ac:dyDescent="0.25">
      <c r="A18" s="15"/>
      <c r="B18" s="15"/>
      <c r="C18" s="15"/>
      <c r="D18" s="15"/>
      <c r="E18" s="18"/>
      <c r="F18" s="18"/>
    </row>
    <row r="19" spans="1:6" x14ac:dyDescent="0.25">
      <c r="A19" s="19" t="s">
        <v>24</v>
      </c>
      <c r="E19" s="16"/>
      <c r="F19" s="16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6" t="s">
        <v>31</v>
      </c>
      <c r="B21" s="23" t="s">
        <v>32</v>
      </c>
      <c r="C21" s="23">
        <v>2</v>
      </c>
      <c r="D21" s="23" t="s">
        <v>33</v>
      </c>
      <c r="E21" s="24">
        <f>VLOOKUP(A21,[1]PRECIO!A2:C221,3,0)</f>
        <v>30000</v>
      </c>
      <c r="F21" s="24">
        <f t="shared" ref="F21:F30" si="0">E21*C21</f>
        <v>60000</v>
      </c>
    </row>
    <row r="22" spans="1:6" x14ac:dyDescent="0.25">
      <c r="A22" s="6" t="s">
        <v>34</v>
      </c>
      <c r="B22" s="23" t="s">
        <v>32</v>
      </c>
      <c r="C22" s="23">
        <v>2</v>
      </c>
      <c r="D22" s="23" t="s">
        <v>33</v>
      </c>
      <c r="E22" s="24">
        <f>VLOOKUP(A22,[1]PRECIO!A3:C222,3,0)</f>
        <v>30000</v>
      </c>
      <c r="F22" s="24">
        <f t="shared" si="0"/>
        <v>60000</v>
      </c>
    </row>
    <row r="23" spans="1:6" x14ac:dyDescent="0.25">
      <c r="A23" s="6" t="s">
        <v>35</v>
      </c>
      <c r="B23" s="23" t="s">
        <v>32</v>
      </c>
      <c r="C23" s="23">
        <v>6</v>
      </c>
      <c r="D23" s="23" t="s">
        <v>33</v>
      </c>
      <c r="E23" s="24">
        <f>VLOOKUP(A23,[1]PRECIO!A4:C223,3,0)</f>
        <v>30000</v>
      </c>
      <c r="F23" s="24">
        <f t="shared" si="0"/>
        <v>180000</v>
      </c>
    </row>
    <row r="24" spans="1:6" x14ac:dyDescent="0.25">
      <c r="A24" s="6" t="s">
        <v>36</v>
      </c>
      <c r="B24" s="23" t="s">
        <v>32</v>
      </c>
      <c r="C24" s="23">
        <v>4</v>
      </c>
      <c r="D24" s="23" t="s">
        <v>37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6" t="s">
        <v>38</v>
      </c>
      <c r="B25" s="23" t="s">
        <v>32</v>
      </c>
      <c r="C25" s="23">
        <v>8</v>
      </c>
      <c r="D25" s="23" t="s">
        <v>39</v>
      </c>
      <c r="E25" s="24">
        <f>VLOOKUP(A25,[1]PRECIO!A6:C225,3,0)</f>
        <v>30000</v>
      </c>
      <c r="F25" s="24">
        <f t="shared" si="0"/>
        <v>240000</v>
      </c>
    </row>
    <row r="26" spans="1:6" x14ac:dyDescent="0.25">
      <c r="A26" s="6" t="s">
        <v>40</v>
      </c>
      <c r="B26" s="23" t="s">
        <v>32</v>
      </c>
      <c r="C26" s="23">
        <v>3</v>
      </c>
      <c r="D26" s="23" t="s">
        <v>41</v>
      </c>
      <c r="E26" s="24">
        <f>VLOOKUP(A26,[1]PRECIO!A7:C226,3,0)</f>
        <v>30000</v>
      </c>
      <c r="F26" s="24">
        <f t="shared" si="0"/>
        <v>90000</v>
      </c>
    </row>
    <row r="27" spans="1:6" x14ac:dyDescent="0.25">
      <c r="A27" s="6" t="s">
        <v>42</v>
      </c>
      <c r="B27" s="23" t="s">
        <v>32</v>
      </c>
      <c r="C27" s="23">
        <v>4</v>
      </c>
      <c r="D27" s="23" t="s">
        <v>43</v>
      </c>
      <c r="E27" s="24">
        <f>VLOOKUP(A27,[1]PRECIO!A8:C227,3,0)</f>
        <v>30000</v>
      </c>
      <c r="F27" s="24">
        <f t="shared" si="0"/>
        <v>120000</v>
      </c>
    </row>
    <row r="28" spans="1:6" x14ac:dyDescent="0.25">
      <c r="A28" s="6" t="s">
        <v>44</v>
      </c>
      <c r="B28" s="23" t="s">
        <v>32</v>
      </c>
      <c r="C28" s="23">
        <v>12</v>
      </c>
      <c r="D28" s="23" t="s">
        <v>39</v>
      </c>
      <c r="E28" s="24">
        <f>VLOOKUP(A28,[1]PRECIO!A9:C228,3,0)</f>
        <v>30000</v>
      </c>
      <c r="F28" s="24">
        <f t="shared" si="0"/>
        <v>360000</v>
      </c>
    </row>
    <row r="29" spans="1:6" x14ac:dyDescent="0.25">
      <c r="A29" s="6" t="s">
        <v>45</v>
      </c>
      <c r="B29" s="23" t="s">
        <v>32</v>
      </c>
      <c r="C29" s="23">
        <v>1</v>
      </c>
      <c r="D29" s="23" t="s">
        <v>39</v>
      </c>
      <c r="E29" s="24">
        <f>VLOOKUP(A29,[1]PRECIO!A2:C229,3,0)</f>
        <v>30000</v>
      </c>
      <c r="F29" s="24">
        <f t="shared" si="0"/>
        <v>30000</v>
      </c>
    </row>
    <row r="30" spans="1:6" x14ac:dyDescent="0.25">
      <c r="A30" s="25" t="s">
        <v>46</v>
      </c>
      <c r="B30" s="23" t="s">
        <v>32</v>
      </c>
      <c r="C30" s="23">
        <v>32</v>
      </c>
      <c r="D30" s="23" t="s">
        <v>47</v>
      </c>
      <c r="E30" s="24">
        <f>VLOOKUP(A30,[1]PRECIO!A11:C230,3,0)</f>
        <v>30000</v>
      </c>
      <c r="F30" s="24">
        <f t="shared" si="0"/>
        <v>960000</v>
      </c>
    </row>
    <row r="31" spans="1:6" x14ac:dyDescent="0.25">
      <c r="A31" s="26" t="s">
        <v>48</v>
      </c>
      <c r="B31" s="27"/>
      <c r="C31" s="27"/>
      <c r="D31" s="27"/>
      <c r="E31" s="28"/>
      <c r="F31" s="29">
        <f>SUM(F21:F30)</f>
        <v>2220000</v>
      </c>
    </row>
    <row r="32" spans="1:6" x14ac:dyDescent="0.25">
      <c r="A32" s="30"/>
      <c r="B32" s="31"/>
      <c r="C32" s="31"/>
      <c r="D32" s="31"/>
      <c r="E32" s="32"/>
      <c r="F32" s="33"/>
    </row>
    <row r="33" spans="1:6" x14ac:dyDescent="0.25">
      <c r="A33" s="19" t="s">
        <v>49</v>
      </c>
      <c r="E33" s="16"/>
      <c r="F33" s="16"/>
    </row>
    <row r="34" spans="1:6" x14ac:dyDescent="0.25">
      <c r="A34" s="20" t="s">
        <v>25</v>
      </c>
      <c r="B34" s="20" t="s">
        <v>26</v>
      </c>
      <c r="C34" s="20" t="s">
        <v>27</v>
      </c>
      <c r="D34" s="20" t="s">
        <v>28</v>
      </c>
      <c r="E34" s="21" t="s">
        <v>29</v>
      </c>
      <c r="F34" s="22" t="s">
        <v>30</v>
      </c>
    </row>
    <row r="35" spans="1:6" x14ac:dyDescent="0.25">
      <c r="A35" s="34"/>
      <c r="B35" s="34"/>
      <c r="C35" s="34"/>
      <c r="D35" s="34"/>
      <c r="E35" s="35"/>
      <c r="F35" s="36"/>
    </row>
    <row r="36" spans="1:6" x14ac:dyDescent="0.25">
      <c r="A36" s="26" t="s">
        <v>50</v>
      </c>
      <c r="B36" s="37"/>
      <c r="C36" s="37"/>
      <c r="D36" s="37"/>
      <c r="E36" s="38"/>
      <c r="F36" s="39"/>
    </row>
    <row r="37" spans="1:6" x14ac:dyDescent="0.25">
      <c r="E37" s="16"/>
      <c r="F37" s="16"/>
    </row>
    <row r="38" spans="1:6" x14ac:dyDescent="0.25">
      <c r="A38" s="19" t="s">
        <v>51</v>
      </c>
      <c r="E38" s="16"/>
      <c r="F38" s="16"/>
    </row>
    <row r="39" spans="1:6" x14ac:dyDescent="0.25">
      <c r="A39" s="20" t="s">
        <v>25</v>
      </c>
      <c r="B39" s="20" t="s">
        <v>26</v>
      </c>
      <c r="C39" s="20" t="s">
        <v>52</v>
      </c>
      <c r="D39" s="20" t="s">
        <v>28</v>
      </c>
      <c r="E39" s="21" t="s">
        <v>29</v>
      </c>
      <c r="F39" s="22" t="s">
        <v>30</v>
      </c>
    </row>
    <row r="40" spans="1:6" x14ac:dyDescent="0.25">
      <c r="A40" s="25" t="s">
        <v>53</v>
      </c>
      <c r="B40" s="40" t="s">
        <v>54</v>
      </c>
      <c r="C40" s="40">
        <v>0.5</v>
      </c>
      <c r="D40" s="41" t="s">
        <v>33</v>
      </c>
      <c r="E40" s="42">
        <f>VLOOKUP(A40,[1]PRECIO!A21:C240,3,0)</f>
        <v>200000</v>
      </c>
      <c r="F40" s="42">
        <f>E40*C40</f>
        <v>100000</v>
      </c>
    </row>
    <row r="41" spans="1:6" x14ac:dyDescent="0.25">
      <c r="A41" s="25" t="s">
        <v>55</v>
      </c>
      <c r="B41" s="40" t="s">
        <v>54</v>
      </c>
      <c r="C41" s="40">
        <v>0.3</v>
      </c>
      <c r="D41" s="41" t="s">
        <v>33</v>
      </c>
      <c r="E41" s="42">
        <f>VLOOKUP(A41,[1]PRECIO!A22:C241,3,0)</f>
        <v>200000</v>
      </c>
      <c r="F41" s="42">
        <f>E41*C41</f>
        <v>60000</v>
      </c>
    </row>
    <row r="42" spans="1:6" x14ac:dyDescent="0.25">
      <c r="A42" s="25" t="s">
        <v>56</v>
      </c>
      <c r="B42" s="40" t="s">
        <v>54</v>
      </c>
      <c r="C42" s="40">
        <v>0.25</v>
      </c>
      <c r="D42" s="41" t="s">
        <v>33</v>
      </c>
      <c r="E42" s="42">
        <f>VLOOKUP(A42,[1]PRECIO!A23:C242,3,0)</f>
        <v>200000</v>
      </c>
      <c r="F42" s="42">
        <f>E42*C42</f>
        <v>50000</v>
      </c>
    </row>
    <row r="43" spans="1:6" x14ac:dyDescent="0.25">
      <c r="A43" s="25" t="s">
        <v>57</v>
      </c>
      <c r="B43" s="40" t="s">
        <v>54</v>
      </c>
      <c r="C43" s="40">
        <v>1.1499999999999999</v>
      </c>
      <c r="D43" s="41" t="s">
        <v>58</v>
      </c>
      <c r="E43" s="42">
        <f>VLOOKUP(A43,[1]PRECIO!A24:C243,3,0)</f>
        <v>200000</v>
      </c>
      <c r="F43" s="42">
        <v>19550</v>
      </c>
    </row>
    <row r="44" spans="1:6" x14ac:dyDescent="0.25">
      <c r="A44" s="25" t="s">
        <v>59</v>
      </c>
      <c r="B44" s="40" t="s">
        <v>54</v>
      </c>
      <c r="C44" s="40">
        <v>1</v>
      </c>
      <c r="D44" s="41" t="s">
        <v>41</v>
      </c>
      <c r="E44" s="42">
        <f>VLOOKUP(A44,[1]PRECIO!A25:C244,3,0)</f>
        <v>200000</v>
      </c>
      <c r="F44" s="42">
        <f>E44*C44</f>
        <v>200000</v>
      </c>
    </row>
    <row r="45" spans="1:6" x14ac:dyDescent="0.25">
      <c r="A45" s="26" t="s">
        <v>60</v>
      </c>
      <c r="B45" s="27"/>
      <c r="C45" s="27"/>
      <c r="D45" s="27"/>
      <c r="E45" s="28"/>
      <c r="F45" s="29">
        <f>SUM(F40:F44)</f>
        <v>429550</v>
      </c>
    </row>
    <row r="46" spans="1:6" x14ac:dyDescent="0.25">
      <c r="E46" s="16"/>
      <c r="F46" s="16"/>
    </row>
    <row r="47" spans="1:6" x14ac:dyDescent="0.25">
      <c r="A47" s="19" t="s">
        <v>61</v>
      </c>
      <c r="E47" s="16"/>
      <c r="F47" s="16"/>
    </row>
    <row r="48" spans="1:6" x14ac:dyDescent="0.25">
      <c r="A48" s="20" t="s">
        <v>61</v>
      </c>
      <c r="B48" s="43" t="s">
        <v>62</v>
      </c>
      <c r="C48" s="43" t="s">
        <v>63</v>
      </c>
      <c r="D48" s="20" t="s">
        <v>28</v>
      </c>
      <c r="E48" s="22" t="s">
        <v>29</v>
      </c>
      <c r="F48" s="22" t="s">
        <v>64</v>
      </c>
    </row>
    <row r="49" spans="1:6" x14ac:dyDescent="0.25">
      <c r="A49" s="44" t="s">
        <v>65</v>
      </c>
      <c r="B49" s="45"/>
      <c r="C49" s="45"/>
      <c r="D49" s="45"/>
      <c r="E49" s="24"/>
      <c r="F49" s="24"/>
    </row>
    <row r="50" spans="1:6" x14ac:dyDescent="0.25">
      <c r="A50" s="46" t="s">
        <v>66</v>
      </c>
      <c r="B50" s="45" t="s">
        <v>67</v>
      </c>
      <c r="C50" s="45">
        <v>17857</v>
      </c>
      <c r="D50" s="45" t="s">
        <v>33</v>
      </c>
      <c r="E50" s="24">
        <f>VLOOKUP(A50,[1]PRECIO!A31:C250,3,0)</f>
        <v>125</v>
      </c>
      <c r="F50" s="24">
        <f>C50*E50</f>
        <v>2232125</v>
      </c>
    </row>
    <row r="51" spans="1:6" x14ac:dyDescent="0.25">
      <c r="A51" s="44" t="s">
        <v>68</v>
      </c>
      <c r="B51" s="45"/>
      <c r="C51" s="45"/>
      <c r="D51" s="45"/>
      <c r="E51" s="24"/>
      <c r="F51" s="24"/>
    </row>
    <row r="52" spans="1:6" x14ac:dyDescent="0.25">
      <c r="A52" s="46" t="s">
        <v>69</v>
      </c>
      <c r="B52" s="45" t="s">
        <v>70</v>
      </c>
      <c r="C52" s="45">
        <v>300</v>
      </c>
      <c r="D52" s="45" t="s">
        <v>33</v>
      </c>
      <c r="E52" s="24">
        <f>VLOOKUP(A52,[1]PRECIO!A33:C252,3,0)</f>
        <v>2800</v>
      </c>
      <c r="F52" s="24">
        <f>C52*E52</f>
        <v>840000</v>
      </c>
    </row>
    <row r="53" spans="1:6" x14ac:dyDescent="0.25">
      <c r="A53" s="47" t="s">
        <v>71</v>
      </c>
      <c r="B53" s="45" t="s">
        <v>72</v>
      </c>
      <c r="C53" s="45">
        <v>10</v>
      </c>
      <c r="D53" s="40" t="s">
        <v>39</v>
      </c>
      <c r="E53" s="24">
        <f>VLOOKUP(A53,[1]PRECIO!A34:C253,3,0)</f>
        <v>32700</v>
      </c>
      <c r="F53" s="24">
        <f>C53*E53</f>
        <v>327000</v>
      </c>
    </row>
    <row r="54" spans="1:6" x14ac:dyDescent="0.25">
      <c r="A54" s="46" t="s">
        <v>73</v>
      </c>
      <c r="B54" s="45" t="s">
        <v>72</v>
      </c>
      <c r="C54" s="45">
        <f>150/25</f>
        <v>6</v>
      </c>
      <c r="D54" s="45" t="s">
        <v>39</v>
      </c>
      <c r="E54" s="24">
        <f>VLOOKUP(A54,[1]PRECIO!A35:C254,3,0)</f>
        <v>50800</v>
      </c>
      <c r="F54" s="24">
        <f>C54*E54</f>
        <v>304800</v>
      </c>
    </row>
    <row r="55" spans="1:6" x14ac:dyDescent="0.25">
      <c r="A55" s="44" t="s">
        <v>74</v>
      </c>
      <c r="B55" s="45"/>
      <c r="C55" s="45"/>
      <c r="D55" s="45"/>
      <c r="E55" s="24"/>
      <c r="F55" s="24"/>
    </row>
    <row r="56" spans="1:6" x14ac:dyDescent="0.25">
      <c r="A56" s="47" t="s">
        <v>75</v>
      </c>
      <c r="B56" s="45" t="s">
        <v>76</v>
      </c>
      <c r="C56" s="45">
        <v>1.5</v>
      </c>
      <c r="D56" s="45" t="s">
        <v>77</v>
      </c>
      <c r="E56" s="24">
        <f>VLOOKUP(A56,[1]PRECIO!A37:C256,3,0)</f>
        <v>18630</v>
      </c>
      <c r="F56" s="24">
        <f>C56*E56</f>
        <v>27945</v>
      </c>
    </row>
    <row r="57" spans="1:6" x14ac:dyDescent="0.25">
      <c r="A57" s="47" t="s">
        <v>78</v>
      </c>
      <c r="B57" s="45" t="s">
        <v>76</v>
      </c>
      <c r="C57" s="45">
        <v>2</v>
      </c>
      <c r="D57" s="45" t="s">
        <v>41</v>
      </c>
      <c r="E57" s="24">
        <f>VLOOKUP(A57,[1]PRECIO!A38:C257,3,0)</f>
        <v>37520</v>
      </c>
      <c r="F57" s="24">
        <f>C57*E57</f>
        <v>75040</v>
      </c>
    </row>
    <row r="58" spans="1:6" x14ac:dyDescent="0.25">
      <c r="A58" s="46" t="s">
        <v>79</v>
      </c>
      <c r="B58" s="45" t="s">
        <v>76</v>
      </c>
      <c r="C58" s="45">
        <v>2</v>
      </c>
      <c r="D58" s="45" t="s">
        <v>80</v>
      </c>
      <c r="E58" s="24">
        <f>VLOOKUP(A58,[1]PRECIO!A39:C258,3,0)</f>
        <v>46638</v>
      </c>
      <c r="F58" s="24">
        <f>C58*E58</f>
        <v>93276</v>
      </c>
    </row>
    <row r="59" spans="1:6" x14ac:dyDescent="0.25">
      <c r="A59" s="44" t="s">
        <v>81</v>
      </c>
      <c r="B59" s="45"/>
      <c r="C59" s="45"/>
      <c r="D59" s="45"/>
      <c r="E59" s="24"/>
      <c r="F59" s="24"/>
    </row>
    <row r="60" spans="1:6" x14ac:dyDescent="0.25">
      <c r="A60" s="46" t="s">
        <v>82</v>
      </c>
      <c r="B60" s="45" t="s">
        <v>76</v>
      </c>
      <c r="C60" s="45">
        <v>2</v>
      </c>
      <c r="D60" s="45" t="s">
        <v>33</v>
      </c>
      <c r="E60" s="24">
        <f>VLOOKUP(A60,[1]PRECIO!A41:C260,3,0)</f>
        <v>17930</v>
      </c>
      <c r="F60" s="24">
        <f>C60*E60</f>
        <v>35860</v>
      </c>
    </row>
    <row r="61" spans="1:6" x14ac:dyDescent="0.25">
      <c r="A61" s="46" t="s">
        <v>83</v>
      </c>
      <c r="B61" s="45" t="s">
        <v>76</v>
      </c>
      <c r="C61" s="45">
        <v>4</v>
      </c>
      <c r="D61" s="45" t="s">
        <v>80</v>
      </c>
      <c r="E61" s="24">
        <f>VLOOKUP(A61,[1]PRECIO!A42:C261,3,0)</f>
        <v>2940</v>
      </c>
      <c r="F61" s="24">
        <f>C61*E61</f>
        <v>11760</v>
      </c>
    </row>
    <row r="62" spans="1:6" x14ac:dyDescent="0.25">
      <c r="A62" s="44" t="s">
        <v>84</v>
      </c>
      <c r="B62" s="45"/>
      <c r="C62" s="45"/>
      <c r="D62" s="45"/>
      <c r="E62" s="24"/>
      <c r="F62" s="24"/>
    </row>
    <row r="63" spans="1:6" x14ac:dyDescent="0.25">
      <c r="A63" s="47" t="s">
        <v>85</v>
      </c>
      <c r="B63" s="45" t="s">
        <v>76</v>
      </c>
      <c r="C63" s="45">
        <v>1</v>
      </c>
      <c r="D63" s="45" t="s">
        <v>80</v>
      </c>
      <c r="E63" s="24">
        <f>VLOOKUP(A63,[1]PRECIO!A44:C263,3,0)</f>
        <v>49220</v>
      </c>
      <c r="F63" s="24">
        <f>C63*E63</f>
        <v>49220</v>
      </c>
    </row>
    <row r="64" spans="1:6" x14ac:dyDescent="0.25">
      <c r="A64" s="44" t="s">
        <v>86</v>
      </c>
      <c r="B64" s="45"/>
      <c r="C64" s="45"/>
      <c r="D64" s="45"/>
      <c r="E64" s="24"/>
      <c r="F64" s="24"/>
    </row>
    <row r="65" spans="1:6" x14ac:dyDescent="0.25">
      <c r="A65" s="46" t="s">
        <v>87</v>
      </c>
      <c r="B65" s="45" t="s">
        <v>76</v>
      </c>
      <c r="C65" s="45">
        <v>1</v>
      </c>
      <c r="D65" s="45" t="s">
        <v>80</v>
      </c>
      <c r="E65" s="24">
        <f>VLOOKUP(A65,[1]PRECIO!A2:C265,3,0)</f>
        <v>32700</v>
      </c>
      <c r="F65" s="24">
        <f>C65*E65</f>
        <v>32700</v>
      </c>
    </row>
    <row r="66" spans="1:6" x14ac:dyDescent="0.25">
      <c r="A66" s="26" t="s">
        <v>88</v>
      </c>
      <c r="B66" s="27"/>
      <c r="C66" s="27"/>
      <c r="D66" s="27"/>
      <c r="E66" s="28"/>
      <c r="F66" s="29">
        <f>SUM(F50:F65)</f>
        <v>4029726</v>
      </c>
    </row>
    <row r="67" spans="1:6" x14ac:dyDescent="0.25">
      <c r="E67" s="16"/>
      <c r="F67" s="16"/>
    </row>
    <row r="68" spans="1:6" x14ac:dyDescent="0.25">
      <c r="E68" s="16"/>
      <c r="F68" s="16"/>
    </row>
    <row r="69" spans="1:6" x14ac:dyDescent="0.25">
      <c r="A69" s="19" t="s">
        <v>89</v>
      </c>
      <c r="E69" s="16"/>
      <c r="F69" s="16"/>
    </row>
    <row r="70" spans="1:6" x14ac:dyDescent="0.25">
      <c r="A70" s="20" t="s">
        <v>90</v>
      </c>
      <c r="B70" s="20" t="s">
        <v>62</v>
      </c>
      <c r="C70" s="20" t="s">
        <v>63</v>
      </c>
      <c r="D70" s="20" t="s">
        <v>28</v>
      </c>
      <c r="E70" s="48" t="s">
        <v>29</v>
      </c>
      <c r="F70" s="22" t="s">
        <v>64</v>
      </c>
    </row>
    <row r="71" spans="1:6" x14ac:dyDescent="0.25">
      <c r="A71" s="49"/>
      <c r="B71" s="45"/>
      <c r="C71" s="45"/>
      <c r="D71" s="45"/>
      <c r="E71" s="24"/>
      <c r="F71" s="24"/>
    </row>
    <row r="72" spans="1:6" x14ac:dyDescent="0.25">
      <c r="A72" s="26" t="s">
        <v>91</v>
      </c>
      <c r="B72" s="27"/>
      <c r="C72" s="27"/>
      <c r="D72" s="27"/>
      <c r="E72" s="28"/>
      <c r="F72" s="29">
        <f>SUM(F71:F71)</f>
        <v>0</v>
      </c>
    </row>
    <row r="74" spans="1:6" x14ac:dyDescent="0.25">
      <c r="A74" s="50" t="s">
        <v>92</v>
      </c>
      <c r="B74" s="50"/>
      <c r="C74" s="50"/>
      <c r="D74" s="50"/>
      <c r="E74" s="50"/>
      <c r="F74" s="51">
        <f>SUM(F31+F66+F36+F45+F72)</f>
        <v>6679276</v>
      </c>
    </row>
    <row r="75" spans="1:6" x14ac:dyDescent="0.25">
      <c r="A75" s="52" t="s">
        <v>93</v>
      </c>
      <c r="B75" s="53"/>
      <c r="C75" s="53"/>
      <c r="D75" s="53"/>
      <c r="E75" s="53"/>
      <c r="F75" s="54">
        <f>SUM(F74*5/100)</f>
        <v>333963.8</v>
      </c>
    </row>
    <row r="76" spans="1:6" x14ac:dyDescent="0.25">
      <c r="A76" s="55" t="s">
        <v>94</v>
      </c>
      <c r="B76" s="55"/>
      <c r="C76" s="55"/>
      <c r="D76" s="55"/>
      <c r="E76" s="55"/>
      <c r="F76" s="56">
        <f>SUM(F74:F75)</f>
        <v>7013239.7999999998</v>
      </c>
    </row>
    <row r="77" spans="1:6" x14ac:dyDescent="0.25">
      <c r="A77" s="57" t="s">
        <v>95</v>
      </c>
      <c r="B77" s="57"/>
      <c r="C77" s="57"/>
      <c r="D77" s="57"/>
      <c r="E77" s="57"/>
      <c r="F77" s="58">
        <f>SUM(F12*1)</f>
        <v>7500000</v>
      </c>
    </row>
    <row r="78" spans="1:6" x14ac:dyDescent="0.25">
      <c r="A78" s="55" t="s">
        <v>96</v>
      </c>
      <c r="B78" s="50"/>
      <c r="C78" s="50"/>
      <c r="D78" s="50"/>
      <c r="E78" s="50"/>
      <c r="F78" s="51">
        <f>SUM(F77-F76)</f>
        <v>486760.20000000019</v>
      </c>
    </row>
    <row r="79" spans="1:6" x14ac:dyDescent="0.25">
      <c r="A79" s="59" t="s">
        <v>97</v>
      </c>
      <c r="B79" s="60"/>
      <c r="C79" s="60"/>
      <c r="D79" s="60"/>
      <c r="E79" s="60"/>
      <c r="F79" s="31"/>
    </row>
    <row r="80" spans="1:6" ht="15.75" thickBot="1" x14ac:dyDescent="0.3">
      <c r="A80" s="61"/>
      <c r="B80" s="60"/>
      <c r="C80" s="60"/>
      <c r="D80" s="60"/>
      <c r="E80" s="60"/>
      <c r="F80" s="31"/>
    </row>
    <row r="81" spans="1:6" x14ac:dyDescent="0.25">
      <c r="A81" s="62" t="s">
        <v>98</v>
      </c>
      <c r="B81" s="63"/>
      <c r="C81" s="63"/>
      <c r="D81" s="63"/>
      <c r="E81" s="64"/>
      <c r="F81" s="31"/>
    </row>
    <row r="82" spans="1:6" x14ac:dyDescent="0.25">
      <c r="A82" s="65" t="s">
        <v>99</v>
      </c>
      <c r="B82" s="66"/>
      <c r="C82" s="66"/>
      <c r="D82" s="66"/>
      <c r="E82" s="67"/>
      <c r="F82" s="31"/>
    </row>
    <row r="83" spans="1:6" x14ac:dyDescent="0.25">
      <c r="A83" s="65" t="s">
        <v>100</v>
      </c>
      <c r="B83" s="66"/>
      <c r="C83" s="66"/>
      <c r="D83" s="66"/>
      <c r="E83" s="67"/>
      <c r="F83" s="31"/>
    </row>
    <row r="84" spans="1:6" x14ac:dyDescent="0.25">
      <c r="A84" s="65" t="s">
        <v>101</v>
      </c>
      <c r="B84" s="66"/>
      <c r="C84" s="66"/>
      <c r="D84" s="66"/>
      <c r="E84" s="67"/>
      <c r="F84" s="31"/>
    </row>
    <row r="85" spans="1:6" x14ac:dyDescent="0.25">
      <c r="A85" s="65" t="s">
        <v>102</v>
      </c>
      <c r="B85" s="66"/>
      <c r="C85" s="66"/>
      <c r="D85" s="66"/>
      <c r="E85" s="67"/>
      <c r="F85" s="31"/>
    </row>
    <row r="86" spans="1:6" x14ac:dyDescent="0.25">
      <c r="A86" s="65" t="s">
        <v>103</v>
      </c>
      <c r="B86" s="66"/>
      <c r="C86" s="66"/>
      <c r="D86" s="66"/>
      <c r="E86" s="67"/>
      <c r="F86" s="31"/>
    </row>
    <row r="87" spans="1:6" ht="15.75" thickBot="1" x14ac:dyDescent="0.3">
      <c r="A87" s="68" t="s">
        <v>104</v>
      </c>
      <c r="B87" s="69"/>
      <c r="C87" s="69"/>
      <c r="D87" s="69"/>
      <c r="E87" s="70"/>
      <c r="F87" s="31"/>
    </row>
    <row r="88" spans="1:6" ht="15.75" thickBot="1" x14ac:dyDescent="0.3">
      <c r="A88" s="71"/>
      <c r="B88" s="66"/>
      <c r="C88" s="66"/>
      <c r="D88" s="66"/>
      <c r="E88" s="66"/>
      <c r="F88" s="31"/>
    </row>
    <row r="89" spans="1:6" ht="15.75" thickBot="1" x14ac:dyDescent="0.3">
      <c r="A89" s="72" t="s">
        <v>105</v>
      </c>
      <c r="B89" s="73"/>
      <c r="C89" s="74"/>
      <c r="D89" s="75"/>
      <c r="E89" s="75"/>
      <c r="F89" s="31"/>
    </row>
    <row r="90" spans="1:6" x14ac:dyDescent="0.25">
      <c r="A90" s="76" t="s">
        <v>106</v>
      </c>
      <c r="B90" s="77" t="s">
        <v>107</v>
      </c>
      <c r="C90" s="78" t="s">
        <v>108</v>
      </c>
      <c r="D90" s="75"/>
      <c r="E90" s="75"/>
      <c r="F90" s="31"/>
    </row>
    <row r="91" spans="1:6" x14ac:dyDescent="0.25">
      <c r="A91" s="79" t="s">
        <v>109</v>
      </c>
      <c r="B91" s="80">
        <f>F31</f>
        <v>2220000</v>
      </c>
      <c r="C91" s="81">
        <f>(B91/B97)</f>
        <v>0.31654414554597149</v>
      </c>
      <c r="D91" s="75"/>
      <c r="E91" s="75"/>
      <c r="F91" s="31"/>
    </row>
    <row r="92" spans="1:6" x14ac:dyDescent="0.25">
      <c r="A92" s="79" t="s">
        <v>110</v>
      </c>
      <c r="B92" s="82">
        <f>F36</f>
        <v>0</v>
      </c>
      <c r="C92" s="81">
        <v>0</v>
      </c>
      <c r="D92" s="75"/>
      <c r="E92" s="75"/>
      <c r="F92" s="31"/>
    </row>
    <row r="93" spans="1:6" x14ac:dyDescent="0.25">
      <c r="A93" s="79" t="s">
        <v>111</v>
      </c>
      <c r="B93" s="80">
        <f>F45</f>
        <v>429550</v>
      </c>
      <c r="C93" s="81">
        <f>(B93/B97)</f>
        <v>6.1248440414086509E-2</v>
      </c>
      <c r="D93" s="75"/>
      <c r="E93" s="75"/>
      <c r="F93" s="31"/>
    </row>
    <row r="94" spans="1:6" x14ac:dyDescent="0.25">
      <c r="A94" s="79" t="s">
        <v>112</v>
      </c>
      <c r="B94" s="80">
        <f>F66</f>
        <v>4029726</v>
      </c>
      <c r="C94" s="81">
        <f>(B94/B97)</f>
        <v>0.57458836642089439</v>
      </c>
      <c r="D94" s="75"/>
      <c r="E94" s="75"/>
      <c r="F94" s="31"/>
    </row>
    <row r="95" spans="1:6" x14ac:dyDescent="0.25">
      <c r="A95" s="79" t="s">
        <v>113</v>
      </c>
      <c r="B95" s="83">
        <f>F72</f>
        <v>0</v>
      </c>
      <c r="C95" s="81">
        <f>(B95/B97)</f>
        <v>0</v>
      </c>
      <c r="D95" s="84"/>
      <c r="E95" s="84"/>
      <c r="F95" s="31"/>
    </row>
    <row r="96" spans="1:6" x14ac:dyDescent="0.25">
      <c r="A96" s="79" t="s">
        <v>114</v>
      </c>
      <c r="B96" s="83">
        <f>F75</f>
        <v>333963.8</v>
      </c>
      <c r="C96" s="81">
        <f>(B96/B97)</f>
        <v>4.7619047619047616E-2</v>
      </c>
      <c r="D96" s="84"/>
      <c r="E96" s="84"/>
      <c r="F96" s="31"/>
    </row>
    <row r="97" spans="1:6" ht="15.75" thickBot="1" x14ac:dyDescent="0.3">
      <c r="A97" s="85" t="s">
        <v>115</v>
      </c>
      <c r="B97" s="86">
        <f>SUM(B91:B96)</f>
        <v>7013239.7999999998</v>
      </c>
      <c r="C97" s="87">
        <f>SUM(C91:C96)</f>
        <v>1</v>
      </c>
      <c r="D97" s="84"/>
      <c r="E97" s="84"/>
      <c r="F97" s="31"/>
    </row>
    <row r="98" spans="1:6" x14ac:dyDescent="0.25">
      <c r="A98" s="61"/>
      <c r="B98" s="60"/>
      <c r="C98" s="60"/>
      <c r="D98" s="60"/>
      <c r="E98" s="60"/>
      <c r="F98" s="31"/>
    </row>
    <row r="99" spans="1:6" ht="15.75" thickBot="1" x14ac:dyDescent="0.3">
      <c r="A99" s="88"/>
      <c r="B99" s="60"/>
      <c r="C99" s="60"/>
      <c r="D99" s="60"/>
      <c r="E99" s="60"/>
      <c r="F99" s="31"/>
    </row>
    <row r="100" spans="1:6" ht="15.75" thickBot="1" x14ac:dyDescent="0.3">
      <c r="A100" s="89"/>
      <c r="B100" s="73" t="s">
        <v>116</v>
      </c>
      <c r="C100" s="90"/>
      <c r="D100" s="91"/>
      <c r="E100" s="84"/>
      <c r="F100" s="31"/>
    </row>
    <row r="101" spans="1:6" x14ac:dyDescent="0.25">
      <c r="A101" s="92" t="s">
        <v>117</v>
      </c>
      <c r="B101" s="93">
        <v>1400</v>
      </c>
      <c r="C101" s="93">
        <v>1500</v>
      </c>
      <c r="D101" s="94">
        <v>1600</v>
      </c>
      <c r="E101" s="95"/>
      <c r="F101" s="31"/>
    </row>
    <row r="102" spans="1:6" ht="15.75" thickBot="1" x14ac:dyDescent="0.3">
      <c r="A102" s="85" t="s">
        <v>118</v>
      </c>
      <c r="B102" s="96">
        <f>(F76/B101)</f>
        <v>5009.4569999999994</v>
      </c>
      <c r="C102" s="96">
        <f>(F76/C101)</f>
        <v>4675.4931999999999</v>
      </c>
      <c r="D102" s="97">
        <f>(F76/D101)</f>
        <v>4383.2748750000001</v>
      </c>
      <c r="E102" s="95"/>
      <c r="F102" s="31"/>
    </row>
    <row r="103" spans="1:6" x14ac:dyDescent="0.25">
      <c r="A103" s="98" t="s">
        <v>119</v>
      </c>
      <c r="B103" s="66"/>
      <c r="C103" s="66"/>
      <c r="D103" s="66"/>
      <c r="E103" s="66"/>
      <c r="F103" s="31"/>
    </row>
    <row r="104" spans="1:6" x14ac:dyDescent="0.25">
      <c r="A104" s="31"/>
      <c r="B104" s="31"/>
      <c r="C104" s="31"/>
      <c r="D104" s="31"/>
      <c r="E104" s="31"/>
      <c r="F104" s="31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12990-CB8F-4199-A246-EC552E91F7E3}"/>
</file>

<file path=customXml/itemProps2.xml><?xml version="1.0" encoding="utf-8"?>
<ds:datastoreItem xmlns:ds="http://schemas.openxmlformats.org/officeDocument/2006/customXml" ds:itemID="{7D886D5D-1130-4D3B-AA37-6B5B01E8E019}"/>
</file>

<file path=customXml/itemProps3.xml><?xml version="1.0" encoding="utf-8"?>
<ds:datastoreItem xmlns:ds="http://schemas.openxmlformats.org/officeDocument/2006/customXml" ds:itemID="{4E8BCC3F-72BE-42D2-BF15-1536ADB80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2023-04-13T14:18:15Z</dcterms:created>
  <dcterms:modified xsi:type="dcterms:W3CDTF">2023-04-13T14:18:44Z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