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Piment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62" i="1"/>
  <c r="G60" i="1"/>
  <c r="G59" i="1"/>
  <c r="G56" i="1"/>
  <c r="G44" i="1"/>
  <c r="G35" i="1"/>
  <c r="C90" i="1" s="1"/>
  <c r="G29" i="1"/>
  <c r="G28" i="1"/>
  <c r="G39" i="1" l="1"/>
  <c r="G55" i="1" l="1"/>
  <c r="G53" i="1"/>
  <c r="G21" i="1" l="1"/>
  <c r="G22" i="1"/>
  <c r="G23" i="1"/>
  <c r="G24" i="1"/>
  <c r="G25" i="1"/>
  <c r="G26" i="1"/>
  <c r="G27" i="1"/>
  <c r="G70" i="1" l="1"/>
  <c r="C93" i="1" s="1"/>
  <c r="G57" i="1"/>
  <c r="G52" i="1"/>
  <c r="G51" i="1"/>
  <c r="G49" i="1"/>
  <c r="G43" i="1"/>
  <c r="G42" i="1"/>
  <c r="G41" i="1"/>
  <c r="G40" i="1"/>
  <c r="G12" i="1"/>
  <c r="G75" i="1" s="1"/>
  <c r="G64" i="1" l="1"/>
  <c r="C92" i="1" s="1"/>
  <c r="G30" i="1"/>
  <c r="C89" i="1" s="1"/>
  <c r="G45" i="1"/>
  <c r="C91" i="1" s="1"/>
  <c r="G72" i="1" l="1"/>
  <c r="G73" i="1" s="1"/>
  <c r="G74" i="1" l="1"/>
  <c r="G76" i="1" s="1"/>
  <c r="C94" i="1"/>
  <c r="C100" i="1" l="1"/>
  <c r="E100" i="1"/>
  <c r="D100" i="1"/>
  <c r="C95" i="1"/>
  <c r="D93" i="1" l="1"/>
  <c r="D92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<sst xmlns="http://schemas.openxmlformats.org/spreadsheetml/2006/main" count="183" uniqueCount="125">
  <si>
    <t>RUBRO O CULTIVO</t>
  </si>
  <si>
    <t>PIMENTON</t>
  </si>
  <si>
    <t>RENDIMIENTO (CAJAS BANAN./Há.)</t>
  </si>
  <si>
    <t>VARIEDAD</t>
  </si>
  <si>
    <t>CALIFORNIA-WONDWE</t>
  </si>
  <si>
    <t>FECHA ESTIMADA  PRECIO VENTA</t>
  </si>
  <si>
    <t>FEBR.MARZO</t>
  </si>
  <si>
    <t>NIVEL TECNOLÓGICO</t>
  </si>
  <si>
    <t>MEDIO</t>
  </si>
  <si>
    <t>PRECIO ESPERADO ($/CAJA BANANERA)</t>
  </si>
  <si>
    <t>REGIÓN</t>
  </si>
  <si>
    <t>INGRESO ESPERADO, con IVA ($)</t>
  </si>
  <si>
    <t>AGENCIA DE ÁREA</t>
  </si>
  <si>
    <t>DESTINO PRODUCCION</t>
  </si>
  <si>
    <t>MERC. NACIONAL Y AGROIND.</t>
  </si>
  <si>
    <t>COMUNA/LOCALIDAD</t>
  </si>
  <si>
    <t>FECHA DE COSECHA</t>
  </si>
  <si>
    <t>FECHA PRECIO INSUMOS</t>
  </si>
  <si>
    <t>CONTINGENCIA</t>
  </si>
  <si>
    <t>HELDAS-LLUVIA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</si>
  <si>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</si>
  <si>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</si>
  <si>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</si>
  <si>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</si>
  <si>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</si>
  <si>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</si>
  <si>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</si>
  <si>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</si>
  <si>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</t>
  </si>
  <si>
    <t>JH</t>
  </si>
  <si>
    <t>OCTUBRE</t>
  </si>
  <si>
    <t>RIEGO</t>
  </si>
  <si>
    <t>OCT-MARZO</t>
  </si>
  <si>
    <t>ENCABEZAR MELGAS</t>
  </si>
  <si>
    <t>PASADA CULTIVADOR</t>
  </si>
  <si>
    <t>LIMPIEZA MANUAL</t>
  </si>
  <si>
    <t>NOVIEMBRE.</t>
  </si>
  <si>
    <t>APLICACIÓN FERTILIZANT.</t>
  </si>
  <si>
    <t>OCTUBRE-ENERO</t>
  </si>
  <si>
    <t>APLICACIÓN AGROQUIM.</t>
  </si>
  <si>
    <t>ACARREO INS.DE COSECHA</t>
  </si>
  <si>
    <t>NOV-MAR</t>
  </si>
  <si>
    <t>COSECHA DE FRUTOS-EMBALAJE</t>
  </si>
  <si>
    <t>FEBR-MARZO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</si>
  <si>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</si>
  <si>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</si>
  <si>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</si>
  <si>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</si>
  <si>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</si>
  <si>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</si>
  <si>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</si>
  <si>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</si>
  <si>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AGO-SEPT</t>
  </si>
  <si>
    <t>SURCO DE RIEGO DEFINIT.</t>
  </si>
  <si>
    <t>CULTIVADOR ENTRE HILERA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</si>
  <si>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</si>
  <si>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</si>
  <si>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</si>
  <si>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</si>
  <si>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</si>
  <si>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</si>
  <si>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</si>
  <si>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FERTILIZANTES</t>
  </si>
  <si>
    <t>UREA</t>
  </si>
  <si>
    <t>KG.</t>
  </si>
  <si>
    <t>OCT-NOV</t>
  </si>
  <si>
    <t>SUPERF. TRIPLE</t>
  </si>
  <si>
    <t>SULFATO DE K.</t>
  </si>
  <si>
    <t>FUNGUICIDAS</t>
  </si>
  <si>
    <t>INSECTICIDAS</t>
  </si>
  <si>
    <t>NOVIEMB-DIC.</t>
  </si>
  <si>
    <t>NOVIEMB-ENER-</t>
  </si>
  <si>
    <t>HERBICIDAS</t>
  </si>
  <si>
    <t>LIT</t>
  </si>
  <si>
    <t>NOVIEMBRE</t>
  </si>
  <si>
    <t>NOVIEM-ENERO</t>
  </si>
  <si>
    <t>Subtotal Insumos</t>
  </si>
  <si>
    <t>OTROS</t>
  </si>
  <si>
    <t>Item</t>
  </si>
  <si>
    <t>Cantidad (Kg/l/u)</t>
  </si>
  <si>
    <t>CAJAS BANANERAS</t>
  </si>
  <si>
    <t>UN</t>
  </si>
  <si>
    <t>ANALISIS DE SUELOS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</si>
  <si>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</si>
  <si>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</si>
  <si>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</si>
  <si>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</si>
  <si>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</si>
  <si>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</si>
  <si>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</si>
  <si>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</si>
  <si>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</si>
  <si>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</si>
  <si>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</si>
  <si>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</si>
  <si>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</si>
  <si>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</si>
  <si>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</si>
  <si>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</si>
  <si>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</si>
  <si>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</si>
  <si>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</si>
  <si>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</si>
  <si>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</si>
  <si>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</si>
  <si>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</si>
  <si>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</si>
  <si>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($/caj)</t>
  </si>
  <si>
    <t>Rendimiento (caj/hà)</t>
  </si>
  <si>
    <t>Costo unitario ($/caj) (*)</t>
  </si>
  <si>
    <t>(*): Este valor representa el valor mìnimo de venta del producto</t>
  </si>
  <si>
    <t>HA</t>
  </si>
  <si>
    <t>RASTRAJES (2)</t>
  </si>
  <si>
    <t>APLICACIÓN AGROQU.(3)</t>
  </si>
  <si>
    <t>MELGADURA-APLIC FERT (2)</t>
  </si>
  <si>
    <t>FUNGIZEB O SIMILAR</t>
  </si>
  <si>
    <t>BELLIS O SIMILAR</t>
  </si>
  <si>
    <t>CAPTAN 80% O SIMILAR</t>
  </si>
  <si>
    <t>MAGEOS O SIMILAR</t>
  </si>
  <si>
    <t>PROCLAM O SIMILAR</t>
  </si>
  <si>
    <t>FARMON O SIMILAR</t>
  </si>
  <si>
    <t>HACHE 1 SUPER 2000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</si>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</sst>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3" fillId="2" borderId="1" xfId="0" applyFont="1" applyFill="1" applyBorder="1"/>
    <xf numFmtId="0" fontId="3" fillId="0" borderId="1" xfId="0" applyNumberFormat="1" applyFont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1" fillId="9" borderId="1" xfId="0" applyFont="1" applyFill="1" applyBorder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5" fillId="9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3" fillId="0" borderId="10" xfId="0" applyNumberFormat="1" applyFont="1" applyBorder="1"/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/>
    <xf numFmtId="166" fontId="3" fillId="2" borderId="10" xfId="0" applyNumberFormat="1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134938</xdr:rowOff>
    </xdr:from>
    <xdr:to>
      <xdr:col>6</xdr:col>
      <xdr:colOff>824932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61" y="134938"/>
          <a:ext cx="58859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view="pageBreakPreview" zoomScale="142" zoomScaleNormal="320" zoomScaleSheetLayoutView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85546875" style="18" customWidth="1"/>
    <col min="2" max="2" width="22.5703125" style="18" customWidth="1"/>
    <col min="3" max="3" width="18" style="18" customWidth="1"/>
    <col min="4" max="4" width="8" style="18" customWidth="1"/>
    <col min="5" max="5" width="14.42578125" style="18" customWidth="1"/>
    <col min="6" max="6" width="12.85546875" style="18" customWidth="1"/>
    <col min="7" max="7" width="12.42578125" style="18" customWidth="1"/>
    <col min="8" max="15" width="10.85546875" style="1" customWidth="1"/>
    <col min="16" max="16" width="10.85546875" style="2" customWidth="1"/>
    <col min="17" max="255" width="10.85546875" style="1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7"/>
      <c r="B2" s="17"/>
      <c r="C2" s="17"/>
      <c r="D2" s="17"/>
      <c r="E2" s="17"/>
      <c r="F2" s="17"/>
      <c r="G2" s="17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5" customHeight="1" x14ac:dyDescent="0.25">
      <c r="A4" s="17"/>
      <c r="B4" s="17"/>
      <c r="C4" s="17"/>
      <c r="D4" s="17"/>
      <c r="E4" s="17"/>
      <c r="F4" s="17"/>
      <c r="G4" s="17"/>
    </row>
    <row r="5" spans="1:7" ht="15" customHeight="1" x14ac:dyDescent="0.25">
      <c r="A5" s="17"/>
      <c r="B5" s="17"/>
      <c r="C5" s="17"/>
      <c r="D5" s="17"/>
      <c r="E5" s="17"/>
      <c r="F5" s="17"/>
      <c r="G5" s="17"/>
    </row>
    <row r="6" spans="1:7" ht="15" customHeight="1" x14ac:dyDescent="0.25">
      <c r="A6" s="17"/>
      <c r="B6" s="17"/>
      <c r="C6" s="17"/>
      <c r="D6" s="17"/>
      <c r="E6" s="17"/>
      <c r="F6" s="17"/>
      <c r="G6" s="17"/>
    </row>
    <row r="7" spans="1:7" ht="15" customHeight="1" x14ac:dyDescent="0.25">
      <c r="A7" s="17"/>
      <c r="B7" s="17"/>
      <c r="C7" s="17"/>
      <c r="D7" s="17"/>
      <c r="E7" s="17"/>
      <c r="F7" s="17"/>
      <c r="G7" s="17"/>
    </row>
    <row r="8" spans="1:7" ht="15" customHeight="1" x14ac:dyDescent="0.25">
      <c r="A8" s="17"/>
      <c r="B8" s="34"/>
      <c r="C8" s="34"/>
      <c r="D8" s="34"/>
      <c r="E8" s="34"/>
      <c r="F8" s="34"/>
      <c r="G8" s="34"/>
    </row>
    <row r="9" spans="1:7" ht="12" customHeight="1" x14ac:dyDescent="0.25">
      <c r="A9" s="17"/>
      <c r="B9" s="87" t="s">
        <v>0</v>
      </c>
      <c r="C9" s="88" t="s">
        <v>1</v>
      </c>
      <c r="D9" s="19"/>
      <c r="E9" s="108" t="s">
        <v>2</v>
      </c>
      <c r="F9" s="109"/>
      <c r="G9" s="92">
        <v>1800</v>
      </c>
    </row>
    <row r="10" spans="1:7" ht="15" x14ac:dyDescent="0.25">
      <c r="A10" s="17"/>
      <c r="B10" s="15" t="s">
        <v>3</v>
      </c>
      <c r="C10" s="89" t="s">
        <v>4</v>
      </c>
      <c r="D10" s="17"/>
      <c r="E10" s="106" t="s">
        <v>5</v>
      </c>
      <c r="F10" s="107"/>
      <c r="G10" s="90" t="s">
        <v>6</v>
      </c>
    </row>
    <row r="11" spans="1:7" ht="15" x14ac:dyDescent="0.25">
      <c r="A11" s="17"/>
      <c r="B11" s="15" t="s">
        <v>7</v>
      </c>
      <c r="C11" s="90" t="s">
        <v>8</v>
      </c>
      <c r="D11" s="17"/>
      <c r="E11" s="106" t="s">
        <v>9</v>
      </c>
      <c r="F11" s="107"/>
      <c r="G11" s="93">
        <v>6000</v>
      </c>
    </row>
    <row r="12" spans="1:7" ht="11.25" customHeight="1" x14ac:dyDescent="0.25">
      <c r="A12" s="17"/>
      <c r="B12" s="15" t="s">
        <v>10</v>
      </c>
      <c r="C12" s="91" t="s">
        <v>122</v>
      </c>
      <c r="D12" s="17"/>
      <c r="E12" s="10" t="s">
        <v>11</v>
      </c>
      <c r="F12" s="77"/>
      <c r="G12" s="81">
        <f>(G9*G11)</f>
        <v>10800000</v>
      </c>
    </row>
    <row r="13" spans="1:7" ht="24.75" customHeight="1" x14ac:dyDescent="0.25">
      <c r="A13" s="17"/>
      <c r="B13" s="15" t="s">
        <v>12</v>
      </c>
      <c r="C13" s="91" t="s">
        <v>123</v>
      </c>
      <c r="D13" s="17"/>
      <c r="E13" s="106" t="s">
        <v>13</v>
      </c>
      <c r="F13" s="107"/>
      <c r="G13" s="91" t="s">
        <v>14</v>
      </c>
    </row>
    <row r="14" spans="1:7" ht="38.25" customHeight="1" x14ac:dyDescent="0.25">
      <c r="A14" s="17"/>
      <c r="B14" s="15" t="s">
        <v>15</v>
      </c>
      <c r="C14" s="91" t="s">
        <v>123</v>
      </c>
      <c r="D14" s="17"/>
      <c r="E14" s="106" t="s">
        <v>16</v>
      </c>
      <c r="F14" s="107"/>
      <c r="G14" s="90" t="s">
        <v>6</v>
      </c>
    </row>
    <row r="15" spans="1:7" ht="15.75" customHeight="1" x14ac:dyDescent="0.25">
      <c r="A15" s="17"/>
      <c r="B15" s="15" t="s">
        <v>17</v>
      </c>
      <c r="C15" s="91" t="s">
        <v>124</v>
      </c>
      <c r="D15" s="17"/>
      <c r="E15" s="110" t="s">
        <v>18</v>
      </c>
      <c r="F15" s="111"/>
      <c r="G15" s="91" t="s">
        <v>19</v>
      </c>
    </row>
    <row r="16" spans="1:7" ht="12" customHeight="1" x14ac:dyDescent="0.25">
      <c r="A16" s="17"/>
      <c r="B16" s="35"/>
      <c r="C16" s="36"/>
      <c r="D16" s="17"/>
      <c r="E16" s="17"/>
      <c r="F16" s="17"/>
      <c r="G16" s="37"/>
    </row>
    <row r="17" spans="1:255" ht="12" customHeight="1" x14ac:dyDescent="0.25">
      <c r="A17" s="17"/>
      <c r="B17" s="112" t="s">
        <v>20</v>
      </c>
      <c r="C17" s="113"/>
      <c r="D17" s="113"/>
      <c r="E17" s="113"/>
      <c r="F17" s="113"/>
      <c r="G17" s="113"/>
    </row>
    <row r="18" spans="1:255" ht="12.75" customHeight="1" x14ac:dyDescent="0.25">
      <c r="A18" s="17"/>
      <c r="B18" s="16"/>
      <c r="C18" s="21"/>
      <c r="D18" s="21"/>
      <c r="E18" s="21"/>
      <c r="F18" s="16"/>
      <c r="G18" s="16"/>
    </row>
    <row r="19" spans="1:255" s="5" customFormat="1" ht="12" customHeight="1" x14ac:dyDescent="0.25">
      <c r="A19" s="34"/>
      <c r="B19" s="67" t="s">
        <v>21</v>
      </c>
      <c r="C19" s="22"/>
      <c r="D19" s="22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5" customFormat="1" ht="24" customHeight="1" x14ac:dyDescent="0.25">
      <c r="A20" s="34"/>
      <c r="B20" s="71" t="s">
        <v>22</v>
      </c>
      <c r="C20" s="71" t="s">
        <v>23</v>
      </c>
      <c r="D20" s="71" t="s">
        <v>24</v>
      </c>
      <c r="E20" s="71" t="s">
        <v>25</v>
      </c>
      <c r="F20" s="71" t="s">
        <v>26</v>
      </c>
      <c r="G20" s="71" t="s">
        <v>27</v>
      </c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ht="12.75" customHeight="1" x14ac:dyDescent="0.25">
      <c r="A21" s="17"/>
      <c r="B21" s="10" t="s">
        <v>28</v>
      </c>
      <c r="C21" s="79" t="s">
        <v>29</v>
      </c>
      <c r="D21" s="80">
        <v>15</v>
      </c>
      <c r="E21" s="79" t="s">
        <v>30</v>
      </c>
      <c r="F21" s="81">
        <v>35000</v>
      </c>
      <c r="G21" s="81">
        <f t="shared" ref="G21:G28" si="0">(D21*F21)</f>
        <v>525000</v>
      </c>
    </row>
    <row r="22" spans="1:255" ht="12.75" customHeight="1" x14ac:dyDescent="0.25">
      <c r="A22" s="17"/>
      <c r="B22" s="69" t="s">
        <v>31</v>
      </c>
      <c r="C22" s="79" t="s">
        <v>29</v>
      </c>
      <c r="D22" s="80">
        <v>10</v>
      </c>
      <c r="E22" s="79" t="s">
        <v>32</v>
      </c>
      <c r="F22" s="81">
        <v>35000</v>
      </c>
      <c r="G22" s="81">
        <f t="shared" si="0"/>
        <v>350000</v>
      </c>
    </row>
    <row r="23" spans="1:255" ht="12.75" customHeight="1" x14ac:dyDescent="0.25">
      <c r="A23" s="17"/>
      <c r="B23" s="69" t="s">
        <v>33</v>
      </c>
      <c r="C23" s="79" t="s">
        <v>29</v>
      </c>
      <c r="D23" s="80">
        <v>1</v>
      </c>
      <c r="E23" s="79" t="s">
        <v>30</v>
      </c>
      <c r="F23" s="81">
        <v>35000</v>
      </c>
      <c r="G23" s="81">
        <f t="shared" si="0"/>
        <v>35000</v>
      </c>
    </row>
    <row r="24" spans="1:255" ht="12.75" customHeight="1" x14ac:dyDescent="0.25">
      <c r="A24" s="17"/>
      <c r="B24" s="69" t="s">
        <v>34</v>
      </c>
      <c r="C24" s="79" t="s">
        <v>29</v>
      </c>
      <c r="D24" s="80">
        <v>2</v>
      </c>
      <c r="E24" s="79" t="s">
        <v>30</v>
      </c>
      <c r="F24" s="81">
        <v>35000</v>
      </c>
      <c r="G24" s="81">
        <f t="shared" si="0"/>
        <v>70000</v>
      </c>
    </row>
    <row r="25" spans="1:255" ht="12.75" customHeight="1" x14ac:dyDescent="0.25">
      <c r="A25" s="17"/>
      <c r="B25" s="69" t="s">
        <v>35</v>
      </c>
      <c r="C25" s="79" t="s">
        <v>29</v>
      </c>
      <c r="D25" s="80">
        <v>3</v>
      </c>
      <c r="E25" s="79" t="s">
        <v>36</v>
      </c>
      <c r="F25" s="81">
        <v>35000</v>
      </c>
      <c r="G25" s="81">
        <f t="shared" si="0"/>
        <v>105000</v>
      </c>
    </row>
    <row r="26" spans="1:255" ht="12.75" customHeight="1" x14ac:dyDescent="0.25">
      <c r="A26" s="17"/>
      <c r="B26" s="69" t="s">
        <v>37</v>
      </c>
      <c r="C26" s="79" t="s">
        <v>29</v>
      </c>
      <c r="D26" s="80">
        <v>3</v>
      </c>
      <c r="E26" s="79" t="s">
        <v>38</v>
      </c>
      <c r="F26" s="81">
        <v>35000</v>
      </c>
      <c r="G26" s="81">
        <f t="shared" si="0"/>
        <v>105000</v>
      </c>
    </row>
    <row r="27" spans="1:255" ht="12.75" customHeight="1" x14ac:dyDescent="0.25">
      <c r="A27" s="17"/>
      <c r="B27" s="69" t="s">
        <v>39</v>
      </c>
      <c r="C27" s="79" t="s">
        <v>29</v>
      </c>
      <c r="D27" s="80">
        <v>3</v>
      </c>
      <c r="E27" s="79" t="s">
        <v>36</v>
      </c>
      <c r="F27" s="81">
        <v>35000</v>
      </c>
      <c r="G27" s="81">
        <f t="shared" si="0"/>
        <v>105000</v>
      </c>
    </row>
    <row r="28" spans="1:255" ht="12.75" customHeight="1" x14ac:dyDescent="0.25">
      <c r="A28" s="17"/>
      <c r="B28" s="69" t="s">
        <v>40</v>
      </c>
      <c r="C28" s="79" t="s">
        <v>29</v>
      </c>
      <c r="D28" s="80">
        <v>2</v>
      </c>
      <c r="E28" s="79" t="s">
        <v>41</v>
      </c>
      <c r="F28" s="81">
        <v>35000</v>
      </c>
      <c r="G28" s="81">
        <f t="shared" si="0"/>
        <v>70000</v>
      </c>
    </row>
    <row r="29" spans="1:255" ht="12.75" customHeight="1" x14ac:dyDescent="0.25">
      <c r="A29" s="17"/>
      <c r="B29" s="69" t="s">
        <v>42</v>
      </c>
      <c r="C29" s="79" t="s">
        <v>29</v>
      </c>
      <c r="D29" s="80">
        <v>40</v>
      </c>
      <c r="E29" s="79" t="s">
        <v>43</v>
      </c>
      <c r="F29" s="81">
        <v>35000</v>
      </c>
      <c r="G29" s="81">
        <f>(D29*F29)</f>
        <v>1400000</v>
      </c>
    </row>
    <row r="30" spans="1:255" s="5" customFormat="1" ht="12.75" customHeight="1" x14ac:dyDescent="0.25">
      <c r="A30" s="34"/>
      <c r="B30" s="70" t="s">
        <v>44</v>
      </c>
      <c r="C30" s="73"/>
      <c r="D30" s="73"/>
      <c r="E30" s="73"/>
      <c r="F30" s="74"/>
      <c r="G30" s="75">
        <f>SUM(G21:G29)</f>
        <v>2765000</v>
      </c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5" customFormat="1" ht="12" customHeight="1" x14ac:dyDescent="0.25">
      <c r="A31" s="34"/>
      <c r="B31" s="19"/>
      <c r="C31" s="19"/>
      <c r="D31" s="19"/>
      <c r="E31" s="19"/>
      <c r="F31" s="20"/>
      <c r="G31" s="20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5" customFormat="1" ht="12" customHeight="1" x14ac:dyDescent="0.25">
      <c r="A32" s="34"/>
      <c r="B32" s="67" t="s">
        <v>45</v>
      </c>
      <c r="C32" s="23"/>
      <c r="D32" s="23"/>
      <c r="E32" s="23"/>
      <c r="F32" s="22"/>
      <c r="G32" s="22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5" customFormat="1" ht="24" customHeight="1" x14ac:dyDescent="0.25">
      <c r="A33" s="34"/>
      <c r="B33" s="68" t="s">
        <v>22</v>
      </c>
      <c r="C33" s="71" t="s">
        <v>23</v>
      </c>
      <c r="D33" s="71" t="s">
        <v>46</v>
      </c>
      <c r="E33" s="68" t="s">
        <v>25</v>
      </c>
      <c r="F33" s="71" t="s">
        <v>26</v>
      </c>
      <c r="G33" s="68" t="s">
        <v>27</v>
      </c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2" customHeight="1" x14ac:dyDescent="0.25">
      <c r="A34" s="17"/>
      <c r="B34" s="83" t="s">
        <v>47</v>
      </c>
      <c r="C34" s="84"/>
      <c r="D34" s="84"/>
      <c r="E34" s="84"/>
      <c r="F34" s="85"/>
      <c r="G34" s="85"/>
    </row>
    <row r="35" spans="1:255" s="5" customFormat="1" ht="12" customHeight="1" x14ac:dyDescent="0.25">
      <c r="A35" s="34"/>
      <c r="B35" s="70" t="s">
        <v>48</v>
      </c>
      <c r="C35" s="73"/>
      <c r="D35" s="73"/>
      <c r="E35" s="73"/>
      <c r="F35" s="74"/>
      <c r="G35" s="86">
        <f>SUM(G34)</f>
        <v>0</v>
      </c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5" customFormat="1" ht="12" customHeight="1" x14ac:dyDescent="0.25">
      <c r="A36" s="34"/>
      <c r="B36" s="19"/>
      <c r="C36" s="19"/>
      <c r="D36" s="19"/>
      <c r="E36" s="19"/>
      <c r="F36" s="20"/>
      <c r="G36" s="20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5" customFormat="1" ht="12" customHeight="1" x14ac:dyDescent="0.25">
      <c r="A37" s="34"/>
      <c r="B37" s="67" t="s">
        <v>49</v>
      </c>
      <c r="C37" s="23"/>
      <c r="D37" s="23"/>
      <c r="E37" s="23"/>
      <c r="F37" s="22"/>
      <c r="G37" s="22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5" customFormat="1" ht="24" customHeight="1" x14ac:dyDescent="0.25">
      <c r="A38" s="34"/>
      <c r="B38" s="68" t="s">
        <v>22</v>
      </c>
      <c r="C38" s="68" t="s">
        <v>23</v>
      </c>
      <c r="D38" s="68" t="s">
        <v>50</v>
      </c>
      <c r="E38" s="68" t="s">
        <v>25</v>
      </c>
      <c r="F38" s="71" t="s">
        <v>26</v>
      </c>
      <c r="G38" s="68" t="s">
        <v>27</v>
      </c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2.75" customHeight="1" x14ac:dyDescent="0.25">
      <c r="A39" s="17"/>
      <c r="B39" s="69" t="s">
        <v>51</v>
      </c>
      <c r="C39" s="79" t="s">
        <v>111</v>
      </c>
      <c r="D39" s="80">
        <v>1</v>
      </c>
      <c r="E39" s="79" t="s">
        <v>52</v>
      </c>
      <c r="F39" s="81">
        <v>75000</v>
      </c>
      <c r="G39" s="82">
        <f>D39*F39</f>
        <v>75000</v>
      </c>
    </row>
    <row r="40" spans="1:255" ht="12.75" customHeight="1" x14ac:dyDescent="0.25">
      <c r="A40" s="17"/>
      <c r="B40" s="69" t="s">
        <v>112</v>
      </c>
      <c r="C40" s="79" t="s">
        <v>111</v>
      </c>
      <c r="D40" s="80">
        <v>2</v>
      </c>
      <c r="E40" s="79" t="s">
        <v>52</v>
      </c>
      <c r="F40" s="81">
        <v>55000</v>
      </c>
      <c r="G40" s="81">
        <f t="shared" ref="G40:G43" si="1">(D40*F40)</f>
        <v>110000</v>
      </c>
    </row>
    <row r="41" spans="1:255" ht="12.75" customHeight="1" x14ac:dyDescent="0.25">
      <c r="A41" s="17"/>
      <c r="B41" s="78" t="s">
        <v>114</v>
      </c>
      <c r="C41" s="79" t="s">
        <v>111</v>
      </c>
      <c r="D41" s="80">
        <v>2</v>
      </c>
      <c r="E41" s="79" t="s">
        <v>52</v>
      </c>
      <c r="F41" s="81">
        <v>30000</v>
      </c>
      <c r="G41" s="81">
        <f t="shared" si="1"/>
        <v>60000</v>
      </c>
    </row>
    <row r="42" spans="1:255" ht="12.75" customHeight="1" x14ac:dyDescent="0.25">
      <c r="A42" s="17"/>
      <c r="B42" s="69" t="s">
        <v>53</v>
      </c>
      <c r="C42" s="79" t="s">
        <v>111</v>
      </c>
      <c r="D42" s="80">
        <v>1</v>
      </c>
      <c r="E42" s="79" t="s">
        <v>52</v>
      </c>
      <c r="F42" s="81">
        <v>25000</v>
      </c>
      <c r="G42" s="81">
        <f t="shared" si="1"/>
        <v>25000</v>
      </c>
    </row>
    <row r="43" spans="1:255" ht="12.75" customHeight="1" x14ac:dyDescent="0.25">
      <c r="A43" s="17"/>
      <c r="B43" s="69" t="s">
        <v>113</v>
      </c>
      <c r="C43" s="79" t="s">
        <v>111</v>
      </c>
      <c r="D43" s="80">
        <v>3</v>
      </c>
      <c r="E43" s="79" t="s">
        <v>52</v>
      </c>
      <c r="F43" s="81">
        <v>25000</v>
      </c>
      <c r="G43" s="81">
        <f t="shared" si="1"/>
        <v>75000</v>
      </c>
    </row>
    <row r="44" spans="1:255" ht="12.75" customHeight="1" x14ac:dyDescent="0.25">
      <c r="A44" s="17"/>
      <c r="B44" s="69" t="s">
        <v>54</v>
      </c>
      <c r="C44" s="79" t="s">
        <v>111</v>
      </c>
      <c r="D44" s="80">
        <v>1</v>
      </c>
      <c r="E44" s="79" t="s">
        <v>52</v>
      </c>
      <c r="F44" s="81">
        <v>40000</v>
      </c>
      <c r="G44" s="81">
        <f>D44*F44</f>
        <v>40000</v>
      </c>
    </row>
    <row r="45" spans="1:255" s="5" customFormat="1" ht="12.75" customHeight="1" x14ac:dyDescent="0.25">
      <c r="A45" s="34"/>
      <c r="B45" s="70" t="s">
        <v>55</v>
      </c>
      <c r="C45" s="73"/>
      <c r="D45" s="73"/>
      <c r="E45" s="73"/>
      <c r="F45" s="74"/>
      <c r="G45" s="75">
        <f>SUM(G39:G44)</f>
        <v>385000</v>
      </c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5" customFormat="1" ht="12" customHeight="1" x14ac:dyDescent="0.25">
      <c r="A46" s="34"/>
      <c r="B46" s="19"/>
      <c r="C46" s="19"/>
      <c r="D46" s="19"/>
      <c r="E46" s="19"/>
      <c r="F46" s="20"/>
      <c r="G46" s="20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5" customFormat="1" ht="12" customHeight="1" x14ac:dyDescent="0.25">
      <c r="A47" s="34"/>
      <c r="B47" s="67" t="s">
        <v>56</v>
      </c>
      <c r="C47" s="23"/>
      <c r="D47" s="23"/>
      <c r="E47" s="23"/>
      <c r="F47" s="22"/>
      <c r="G47" s="22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5" customFormat="1" ht="24" customHeight="1" x14ac:dyDescent="0.25">
      <c r="A48" s="34"/>
      <c r="B48" s="71" t="s">
        <v>57</v>
      </c>
      <c r="C48" s="71" t="s">
        <v>58</v>
      </c>
      <c r="D48" s="71" t="s">
        <v>59</v>
      </c>
      <c r="E48" s="71" t="s">
        <v>25</v>
      </c>
      <c r="F48" s="71" t="s">
        <v>26</v>
      </c>
      <c r="G48" s="71" t="s">
        <v>27</v>
      </c>
      <c r="H48" s="3"/>
      <c r="I48" s="3"/>
      <c r="J48" s="3"/>
      <c r="K48" s="6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2.75" customHeight="1" x14ac:dyDescent="0.25">
      <c r="A49" s="17"/>
      <c r="B49" s="14" t="s">
        <v>60</v>
      </c>
      <c r="C49" s="11" t="s">
        <v>61</v>
      </c>
      <c r="D49" s="12">
        <v>35000</v>
      </c>
      <c r="E49" s="11" t="s">
        <v>30</v>
      </c>
      <c r="F49" s="13">
        <v>45</v>
      </c>
      <c r="G49" s="13">
        <f>(D49*F49)</f>
        <v>1575000</v>
      </c>
    </row>
    <row r="50" spans="1:255" ht="12.75" customHeight="1" x14ac:dyDescent="0.25">
      <c r="A50" s="17"/>
      <c r="B50" s="14" t="s">
        <v>62</v>
      </c>
      <c r="C50" s="76"/>
      <c r="D50" s="77"/>
      <c r="E50" s="76"/>
      <c r="F50" s="13"/>
      <c r="G50" s="13"/>
    </row>
    <row r="51" spans="1:255" ht="12.75" customHeight="1" x14ac:dyDescent="0.25">
      <c r="A51" s="17"/>
      <c r="B51" s="10" t="s">
        <v>63</v>
      </c>
      <c r="C51" s="11" t="s">
        <v>64</v>
      </c>
      <c r="D51" s="12">
        <v>300</v>
      </c>
      <c r="E51" s="11" t="s">
        <v>65</v>
      </c>
      <c r="F51" s="13">
        <v>1000</v>
      </c>
      <c r="G51" s="13">
        <f>(D51*F51)</f>
        <v>300000</v>
      </c>
    </row>
    <row r="52" spans="1:255" ht="12.75" customHeight="1" x14ac:dyDescent="0.25">
      <c r="A52" s="17"/>
      <c r="B52" s="10" t="s">
        <v>66</v>
      </c>
      <c r="C52" s="11" t="s">
        <v>64</v>
      </c>
      <c r="D52" s="12">
        <v>200</v>
      </c>
      <c r="E52" s="11" t="s">
        <v>30</v>
      </c>
      <c r="F52" s="13">
        <v>1400</v>
      </c>
      <c r="G52" s="13">
        <f>(D52*F52)</f>
        <v>280000</v>
      </c>
    </row>
    <row r="53" spans="1:255" ht="12.75" customHeight="1" x14ac:dyDescent="0.25">
      <c r="A53" s="17"/>
      <c r="B53" s="10" t="s">
        <v>67</v>
      </c>
      <c r="C53" s="11" t="s">
        <v>64</v>
      </c>
      <c r="D53" s="12">
        <v>150</v>
      </c>
      <c r="E53" s="11" t="s">
        <v>30</v>
      </c>
      <c r="F53" s="13">
        <v>2618</v>
      </c>
      <c r="G53" s="13">
        <f>(D53*F53)</f>
        <v>392700</v>
      </c>
    </row>
    <row r="54" spans="1:255" ht="12.75" customHeight="1" x14ac:dyDescent="0.25">
      <c r="A54" s="17"/>
      <c r="B54" s="14" t="s">
        <v>68</v>
      </c>
      <c r="C54" s="76"/>
      <c r="D54" s="77"/>
      <c r="E54" s="76"/>
      <c r="F54" s="13"/>
      <c r="G54" s="13"/>
    </row>
    <row r="55" spans="1:255" ht="11.25" customHeight="1" x14ac:dyDescent="0.25">
      <c r="B55" s="10" t="s">
        <v>115</v>
      </c>
      <c r="C55" s="11" t="s">
        <v>64</v>
      </c>
      <c r="D55" s="12">
        <v>5</v>
      </c>
      <c r="E55" s="11" t="s">
        <v>38</v>
      </c>
      <c r="F55" s="13">
        <v>10000</v>
      </c>
      <c r="G55" s="13">
        <f t="shared" ref="G55:G56" si="2">(D55*F55)</f>
        <v>50000</v>
      </c>
    </row>
    <row r="56" spans="1:255" ht="11.25" customHeight="1" x14ac:dyDescent="0.25">
      <c r="B56" s="10" t="s">
        <v>116</v>
      </c>
      <c r="C56" s="11" t="s">
        <v>64</v>
      </c>
      <c r="D56" s="12">
        <v>1</v>
      </c>
      <c r="E56" s="11" t="s">
        <v>38</v>
      </c>
      <c r="F56" s="13">
        <v>170000</v>
      </c>
      <c r="G56" s="13">
        <f t="shared" si="2"/>
        <v>170000</v>
      </c>
    </row>
    <row r="57" spans="1:255" ht="12.75" customHeight="1" x14ac:dyDescent="0.25">
      <c r="A57" s="17"/>
      <c r="B57" s="10" t="s">
        <v>117</v>
      </c>
      <c r="C57" s="11" t="s">
        <v>64</v>
      </c>
      <c r="D57" s="12">
        <v>2</v>
      </c>
      <c r="E57" s="11" t="s">
        <v>38</v>
      </c>
      <c r="F57" s="13">
        <v>16100</v>
      </c>
      <c r="G57" s="13">
        <f>(D57*F57)</f>
        <v>32200</v>
      </c>
    </row>
    <row r="58" spans="1:255" ht="12.75" customHeight="1" x14ac:dyDescent="0.25">
      <c r="A58" s="17"/>
      <c r="B58" s="14" t="s">
        <v>69</v>
      </c>
      <c r="C58" s="11"/>
      <c r="D58" s="12"/>
      <c r="E58" s="11"/>
      <c r="F58" s="13"/>
      <c r="G58" s="13"/>
    </row>
    <row r="59" spans="1:255" ht="12.75" customHeight="1" x14ac:dyDescent="0.25">
      <c r="A59" s="17"/>
      <c r="B59" s="10" t="s">
        <v>118</v>
      </c>
      <c r="C59" s="11" t="s">
        <v>64</v>
      </c>
      <c r="D59" s="12">
        <v>0.1</v>
      </c>
      <c r="E59" s="11" t="s">
        <v>70</v>
      </c>
      <c r="F59" s="13">
        <v>76300</v>
      </c>
      <c r="G59" s="13">
        <f>D59*F59</f>
        <v>7630</v>
      </c>
    </row>
    <row r="60" spans="1:255" ht="12.75" customHeight="1" x14ac:dyDescent="0.25">
      <c r="A60" s="17"/>
      <c r="B60" s="10" t="s">
        <v>119</v>
      </c>
      <c r="C60" s="11" t="s">
        <v>64</v>
      </c>
      <c r="D60" s="12">
        <v>0.5</v>
      </c>
      <c r="E60" s="11" t="s">
        <v>71</v>
      </c>
      <c r="F60" s="13">
        <v>44000</v>
      </c>
      <c r="G60" s="13">
        <f>D60*F60</f>
        <v>22000</v>
      </c>
    </row>
    <row r="61" spans="1:255" ht="12.75" customHeight="1" x14ac:dyDescent="0.25">
      <c r="A61" s="17"/>
      <c r="B61" s="14" t="s">
        <v>72</v>
      </c>
      <c r="C61" s="11"/>
      <c r="D61" s="12"/>
      <c r="E61" s="11"/>
      <c r="F61" s="13"/>
      <c r="G61" s="13"/>
    </row>
    <row r="62" spans="1:255" ht="12.75" customHeight="1" x14ac:dyDescent="0.25">
      <c r="A62" s="17"/>
      <c r="B62" s="10" t="s">
        <v>120</v>
      </c>
      <c r="C62" s="11" t="s">
        <v>73</v>
      </c>
      <c r="D62" s="12">
        <v>2</v>
      </c>
      <c r="E62" s="11" t="s">
        <v>74</v>
      </c>
      <c r="F62" s="13">
        <v>32000</v>
      </c>
      <c r="G62" s="13">
        <f>D62*F62</f>
        <v>64000</v>
      </c>
    </row>
    <row r="63" spans="1:255" ht="12.75" customHeight="1" x14ac:dyDescent="0.25">
      <c r="A63" s="17"/>
      <c r="B63" s="10" t="s">
        <v>121</v>
      </c>
      <c r="C63" s="11" t="s">
        <v>73</v>
      </c>
      <c r="D63" s="12">
        <v>2</v>
      </c>
      <c r="E63" s="11" t="s">
        <v>75</v>
      </c>
      <c r="F63" s="13">
        <v>47000</v>
      </c>
      <c r="G63" s="13">
        <f>D63*F63</f>
        <v>94000</v>
      </c>
    </row>
    <row r="64" spans="1:255" s="5" customFormat="1" ht="12.75" customHeight="1" x14ac:dyDescent="0.25">
      <c r="A64" s="34"/>
      <c r="B64" s="70" t="s">
        <v>76</v>
      </c>
      <c r="C64" s="73"/>
      <c r="D64" s="73"/>
      <c r="E64" s="73"/>
      <c r="F64" s="74"/>
      <c r="G64" s="75">
        <f>SUM(G49:G63)</f>
        <v>2987530</v>
      </c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9" customFormat="1" ht="12.75" customHeight="1" x14ac:dyDescent="0.25">
      <c r="A65" s="38"/>
      <c r="B65" s="41"/>
      <c r="C65" s="42"/>
      <c r="D65" s="42"/>
      <c r="E65" s="42"/>
      <c r="F65" s="43"/>
      <c r="G65" s="44"/>
      <c r="H65" s="7"/>
      <c r="I65" s="7"/>
      <c r="J65" s="7"/>
      <c r="K65" s="7"/>
      <c r="L65" s="7"/>
      <c r="M65" s="7"/>
      <c r="N65" s="7"/>
      <c r="O65" s="7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s="5" customFormat="1" ht="12" customHeight="1" x14ac:dyDescent="0.25">
      <c r="A66" s="34"/>
      <c r="B66" s="67" t="s">
        <v>77</v>
      </c>
      <c r="C66" s="23"/>
      <c r="D66" s="23"/>
      <c r="E66" s="23"/>
      <c r="F66" s="22"/>
      <c r="G66" s="22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5" customFormat="1" ht="24" customHeight="1" x14ac:dyDescent="0.25">
      <c r="A67" s="34"/>
      <c r="B67" s="68" t="s">
        <v>78</v>
      </c>
      <c r="C67" s="71" t="s">
        <v>58</v>
      </c>
      <c r="D67" s="71" t="s">
        <v>79</v>
      </c>
      <c r="E67" s="68" t="s">
        <v>25</v>
      </c>
      <c r="F67" s="71" t="s">
        <v>26</v>
      </c>
      <c r="G67" s="68" t="s">
        <v>27</v>
      </c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2.75" customHeight="1" x14ac:dyDescent="0.25">
      <c r="A68" s="17"/>
      <c r="B68" s="69" t="s">
        <v>80</v>
      </c>
      <c r="C68" s="11" t="s">
        <v>81</v>
      </c>
      <c r="D68" s="72">
        <v>1800</v>
      </c>
      <c r="E68" s="11" t="s">
        <v>43</v>
      </c>
      <c r="F68" s="13">
        <v>600</v>
      </c>
      <c r="G68" s="13">
        <f>D68*F68</f>
        <v>1080000</v>
      </c>
    </row>
    <row r="69" spans="1:255" ht="12.75" customHeight="1" x14ac:dyDescent="0.25">
      <c r="A69" s="17"/>
      <c r="B69" s="69" t="s">
        <v>82</v>
      </c>
      <c r="C69" s="11" t="s">
        <v>61</v>
      </c>
      <c r="D69" s="72">
        <v>1</v>
      </c>
      <c r="E69" s="11" t="s">
        <v>83</v>
      </c>
      <c r="F69" s="13">
        <v>33515</v>
      </c>
      <c r="G69" s="13">
        <f>D69*F69</f>
        <v>33515</v>
      </c>
    </row>
    <row r="70" spans="1:255" s="5" customFormat="1" ht="13.5" customHeight="1" x14ac:dyDescent="0.25">
      <c r="A70" s="34"/>
      <c r="B70" s="70" t="s">
        <v>84</v>
      </c>
      <c r="C70" s="73"/>
      <c r="D70" s="73"/>
      <c r="E70" s="73"/>
      <c r="F70" s="74"/>
      <c r="G70" s="75">
        <f>SUM(G68:G69)</f>
        <v>1113515</v>
      </c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5" customFormat="1" ht="12" customHeight="1" x14ac:dyDescent="0.25">
      <c r="A71" s="34"/>
      <c r="B71" s="19"/>
      <c r="C71" s="19"/>
      <c r="D71" s="19"/>
      <c r="E71" s="19"/>
      <c r="F71" s="20"/>
      <c r="G71" s="20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5" customFormat="1" ht="12" customHeight="1" x14ac:dyDescent="0.25">
      <c r="A72" s="34"/>
      <c r="B72" s="94" t="s">
        <v>85</v>
      </c>
      <c r="C72" s="95"/>
      <c r="D72" s="95"/>
      <c r="E72" s="95"/>
      <c r="F72" s="95"/>
      <c r="G72" s="96">
        <f>G30+G35+G45+G64+G70</f>
        <v>7251045</v>
      </c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5" customFormat="1" ht="12" customHeight="1" x14ac:dyDescent="0.25">
      <c r="A73" s="34"/>
      <c r="B73" s="97" t="s">
        <v>86</v>
      </c>
      <c r="C73" s="25"/>
      <c r="D73" s="25"/>
      <c r="E73" s="25"/>
      <c r="F73" s="25"/>
      <c r="G73" s="98">
        <f>G72*0.05</f>
        <v>362552.25</v>
      </c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5" customFormat="1" ht="12" customHeight="1" x14ac:dyDescent="0.25">
      <c r="A74" s="34"/>
      <c r="B74" s="99" t="s">
        <v>87</v>
      </c>
      <c r="C74" s="24"/>
      <c r="D74" s="24"/>
      <c r="E74" s="24"/>
      <c r="F74" s="24"/>
      <c r="G74" s="100">
        <f>G73+G72</f>
        <v>7613597.25</v>
      </c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5" customFormat="1" ht="12" customHeight="1" x14ac:dyDescent="0.25">
      <c r="A75" s="34"/>
      <c r="B75" s="97" t="s">
        <v>88</v>
      </c>
      <c r="C75" s="25"/>
      <c r="D75" s="25"/>
      <c r="E75" s="25"/>
      <c r="F75" s="25"/>
      <c r="G75" s="98">
        <f>G12</f>
        <v>10800000</v>
      </c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5" customFormat="1" ht="12" customHeight="1" x14ac:dyDescent="0.25">
      <c r="A76" s="34"/>
      <c r="B76" s="101" t="s">
        <v>89</v>
      </c>
      <c r="C76" s="102"/>
      <c r="D76" s="102"/>
      <c r="E76" s="102"/>
      <c r="F76" s="102"/>
      <c r="G76" s="103">
        <f>G75-G74</f>
        <v>3186402.75</v>
      </c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2" customHeight="1" x14ac:dyDescent="0.25">
      <c r="A77" s="17"/>
      <c r="B77" s="27" t="s">
        <v>90</v>
      </c>
      <c r="C77" s="26"/>
      <c r="D77" s="26"/>
      <c r="E77" s="26"/>
      <c r="F77" s="26"/>
      <c r="G77" s="39"/>
    </row>
    <row r="78" spans="1:255" ht="12.75" customHeight="1" thickBot="1" x14ac:dyDescent="0.3">
      <c r="A78" s="17"/>
      <c r="B78" s="29"/>
      <c r="C78" s="26"/>
      <c r="D78" s="26"/>
      <c r="E78" s="26"/>
      <c r="F78" s="26"/>
      <c r="G78" s="39"/>
    </row>
    <row r="79" spans="1:255" ht="12" customHeight="1" x14ac:dyDescent="0.25">
      <c r="A79" s="17"/>
      <c r="B79" s="46" t="s">
        <v>91</v>
      </c>
      <c r="C79" s="47"/>
      <c r="D79" s="47"/>
      <c r="E79" s="47"/>
      <c r="F79" s="48"/>
      <c r="G79" s="39"/>
    </row>
    <row r="80" spans="1:255" ht="12" customHeight="1" x14ac:dyDescent="0.25">
      <c r="A80" s="17"/>
      <c r="B80" s="49" t="s">
        <v>92</v>
      </c>
      <c r="C80" s="28"/>
      <c r="D80" s="28"/>
      <c r="E80" s="28"/>
      <c r="F80" s="50"/>
      <c r="G80" s="39"/>
    </row>
    <row r="81" spans="1:7" ht="12" customHeight="1" x14ac:dyDescent="0.25">
      <c r="A81" s="17"/>
      <c r="B81" s="49" t="s">
        <v>93</v>
      </c>
      <c r="C81" s="28"/>
      <c r="D81" s="28"/>
      <c r="E81" s="28"/>
      <c r="F81" s="50"/>
      <c r="G81" s="39"/>
    </row>
    <row r="82" spans="1:7" ht="12" customHeight="1" x14ac:dyDescent="0.25">
      <c r="A82" s="17"/>
      <c r="B82" s="49" t="s">
        <v>94</v>
      </c>
      <c r="C82" s="28"/>
      <c r="D82" s="28"/>
      <c r="E82" s="28"/>
      <c r="F82" s="50"/>
      <c r="G82" s="39"/>
    </row>
    <row r="83" spans="1:7" ht="12" customHeight="1" x14ac:dyDescent="0.25">
      <c r="A83" s="17"/>
      <c r="B83" s="49" t="s">
        <v>95</v>
      </c>
      <c r="C83" s="28"/>
      <c r="D83" s="28"/>
      <c r="E83" s="28"/>
      <c r="F83" s="50"/>
      <c r="G83" s="39"/>
    </row>
    <row r="84" spans="1:7" ht="12" customHeight="1" x14ac:dyDescent="0.25">
      <c r="A84" s="17"/>
      <c r="B84" s="49" t="s">
        <v>96</v>
      </c>
      <c r="C84" s="28"/>
      <c r="D84" s="28"/>
      <c r="E84" s="28"/>
      <c r="F84" s="50"/>
      <c r="G84" s="39"/>
    </row>
    <row r="85" spans="1:7" ht="12.75" customHeight="1" thickBot="1" x14ac:dyDescent="0.3">
      <c r="A85" s="17"/>
      <c r="B85" s="51" t="s">
        <v>97</v>
      </c>
      <c r="C85" s="52"/>
      <c r="D85" s="52"/>
      <c r="E85" s="52"/>
      <c r="F85" s="53"/>
      <c r="G85" s="39"/>
    </row>
    <row r="86" spans="1:7" ht="12.75" customHeight="1" x14ac:dyDescent="0.25">
      <c r="A86" s="17"/>
      <c r="B86" s="29"/>
      <c r="C86" s="28"/>
      <c r="D86" s="28"/>
      <c r="E86" s="28"/>
      <c r="F86" s="28"/>
      <c r="G86" s="39"/>
    </row>
    <row r="87" spans="1:7" ht="15" customHeight="1" x14ac:dyDescent="0.25">
      <c r="A87" s="17"/>
      <c r="B87" s="104" t="s">
        <v>98</v>
      </c>
      <c r="C87" s="105"/>
      <c r="D87" s="54"/>
      <c r="E87" s="30"/>
      <c r="F87" s="30"/>
      <c r="G87" s="39"/>
    </row>
    <row r="88" spans="1:7" ht="12" customHeight="1" x14ac:dyDescent="0.25">
      <c r="A88" s="17"/>
      <c r="B88" s="55" t="s">
        <v>78</v>
      </c>
      <c r="C88" s="56" t="s">
        <v>99</v>
      </c>
      <c r="D88" s="57" t="s">
        <v>100</v>
      </c>
      <c r="E88" s="30"/>
      <c r="F88" s="30"/>
      <c r="G88" s="39"/>
    </row>
    <row r="89" spans="1:7" ht="12" customHeight="1" x14ac:dyDescent="0.25">
      <c r="A89" s="17"/>
      <c r="B89" s="58" t="s">
        <v>101</v>
      </c>
      <c r="C89" s="59">
        <f>G30</f>
        <v>2765000</v>
      </c>
      <c r="D89" s="60">
        <f>(C89/C95)</f>
        <v>0.36316604480227793</v>
      </c>
      <c r="E89" s="30"/>
      <c r="F89" s="30"/>
      <c r="G89" s="39"/>
    </row>
    <row r="90" spans="1:7" ht="12" customHeight="1" x14ac:dyDescent="0.25">
      <c r="A90" s="17"/>
      <c r="B90" s="58" t="s">
        <v>102</v>
      </c>
      <c r="C90" s="61">
        <f>G35</f>
        <v>0</v>
      </c>
      <c r="D90" s="60">
        <v>0</v>
      </c>
      <c r="E90" s="30"/>
      <c r="F90" s="30"/>
      <c r="G90" s="39"/>
    </row>
    <row r="91" spans="1:7" ht="12" customHeight="1" x14ac:dyDescent="0.25">
      <c r="A91" s="17"/>
      <c r="B91" s="58" t="s">
        <v>103</v>
      </c>
      <c r="C91" s="62">
        <f>G45</f>
        <v>385000</v>
      </c>
      <c r="D91" s="60">
        <f>(C91/C95)</f>
        <v>5.0567423959810849E-2</v>
      </c>
      <c r="E91" s="30"/>
      <c r="F91" s="30"/>
      <c r="G91" s="39"/>
    </row>
    <row r="92" spans="1:7" ht="12" customHeight="1" x14ac:dyDescent="0.25">
      <c r="A92" s="17"/>
      <c r="B92" s="58" t="s">
        <v>57</v>
      </c>
      <c r="C92" s="62">
        <f>G64</f>
        <v>2987530</v>
      </c>
      <c r="D92" s="60">
        <f>(C92/C95)</f>
        <v>0.39239401585104861</v>
      </c>
      <c r="E92" s="30"/>
      <c r="F92" s="30"/>
      <c r="G92" s="39"/>
    </row>
    <row r="93" spans="1:7" ht="12" customHeight="1" x14ac:dyDescent="0.25">
      <c r="A93" s="17"/>
      <c r="B93" s="58" t="s">
        <v>104</v>
      </c>
      <c r="C93" s="63">
        <f>G70</f>
        <v>1113515</v>
      </c>
      <c r="D93" s="60">
        <f>(C93/C95)</f>
        <v>0.146253467767815</v>
      </c>
      <c r="E93" s="31"/>
      <c r="F93" s="31"/>
      <c r="G93" s="39"/>
    </row>
    <row r="94" spans="1:7" ht="12" customHeight="1" x14ac:dyDescent="0.25">
      <c r="A94" s="17"/>
      <c r="B94" s="58" t="s">
        <v>105</v>
      </c>
      <c r="C94" s="63">
        <f>G73</f>
        <v>362552.25</v>
      </c>
      <c r="D94" s="60">
        <f>(C94/C95)</f>
        <v>4.7619047619047616E-2</v>
      </c>
      <c r="E94" s="31"/>
      <c r="F94" s="31"/>
      <c r="G94" s="39"/>
    </row>
    <row r="95" spans="1:7" ht="12.75" customHeight="1" x14ac:dyDescent="0.25">
      <c r="A95" s="17"/>
      <c r="B95" s="55" t="s">
        <v>106</v>
      </c>
      <c r="C95" s="64">
        <f>SUM(C89:C94)</f>
        <v>7613597.25</v>
      </c>
      <c r="D95" s="65">
        <f>SUM(D89:D94)</f>
        <v>1</v>
      </c>
      <c r="E95" s="31"/>
      <c r="F95" s="31"/>
      <c r="G95" s="39"/>
    </row>
    <row r="96" spans="1:7" ht="12" customHeight="1" x14ac:dyDescent="0.25">
      <c r="A96" s="17"/>
      <c r="B96" s="29"/>
      <c r="C96" s="26"/>
      <c r="D96" s="26"/>
      <c r="E96" s="26"/>
      <c r="F96" s="26"/>
      <c r="G96" s="39"/>
    </row>
    <row r="97" spans="1:7" ht="12.75" customHeight="1" x14ac:dyDescent="0.25">
      <c r="A97" s="17"/>
      <c r="B97" s="26"/>
      <c r="C97" s="26"/>
      <c r="D97" s="26"/>
      <c r="E97" s="26"/>
      <c r="F97" s="26"/>
      <c r="G97" s="39"/>
    </row>
    <row r="98" spans="1:7" ht="12" customHeight="1" x14ac:dyDescent="0.25">
      <c r="A98" s="17"/>
      <c r="B98" s="32"/>
      <c r="C98" s="45" t="s">
        <v>107</v>
      </c>
      <c r="D98" s="32"/>
      <c r="E98" s="32"/>
      <c r="F98" s="31"/>
      <c r="G98" s="39"/>
    </row>
    <row r="99" spans="1:7" ht="12" customHeight="1" x14ac:dyDescent="0.25">
      <c r="A99" s="17"/>
      <c r="B99" s="55" t="s">
        <v>108</v>
      </c>
      <c r="C99" s="66">
        <v>1700</v>
      </c>
      <c r="D99" s="66">
        <v>1800</v>
      </c>
      <c r="E99" s="66">
        <v>1900</v>
      </c>
      <c r="F99" s="33"/>
      <c r="G99" s="40"/>
    </row>
    <row r="100" spans="1:7" ht="12.75" customHeight="1" x14ac:dyDescent="0.25">
      <c r="A100" s="17"/>
      <c r="B100" s="55" t="s">
        <v>109</v>
      </c>
      <c r="C100" s="66">
        <f>G74/C99</f>
        <v>4478.586617647059</v>
      </c>
      <c r="D100" s="66">
        <f>(G74/D99)</f>
        <v>4229.7762499999999</v>
      </c>
      <c r="E100" s="66">
        <f>(G74/E99)</f>
        <v>4007.1564473684211</v>
      </c>
      <c r="F100" s="33"/>
      <c r="G100" s="40"/>
    </row>
    <row r="101" spans="1:7" ht="15.6" customHeight="1" x14ac:dyDescent="0.25">
      <c r="A101" s="17"/>
      <c r="B101" s="27" t="s">
        <v>110</v>
      </c>
      <c r="C101" s="28"/>
      <c r="D101" s="28"/>
      <c r="E101" s="28"/>
      <c r="F101" s="28"/>
      <c r="G101" s="17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78740157480314965" bottom="1.7716535433070868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2023-02-13T15:18:18Z</cp:lastPrinted>
  <dcterms:created xsi:type="dcterms:W3CDTF">2020-11-27T12:49:26Z</dcterms:created>
  <dcterms:modified xsi:type="dcterms:W3CDTF">2023-03-20T13:09:52Z</dcterms:modified>
  <cp:category/>
  <cp:contentStatus/>
</cp:coreProperties>
</file>