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ISLA DE PASCUA 2023\"/>
    </mc:Choice>
  </mc:AlternateContent>
  <bookViews>
    <workbookView xWindow="-108" yWindow="-108" windowWidth="23256" windowHeight="12456"/>
  </bookViews>
  <sheets>
    <sheet name="Piñ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38" i="1" l="1"/>
  <c r="G39" i="1"/>
  <c r="G40" i="1"/>
  <c r="G58" i="1"/>
  <c r="G33" i="1"/>
  <c r="G34" i="1" s="1"/>
  <c r="C84" i="1" s="1"/>
  <c r="G60" i="1"/>
  <c r="G59" i="1"/>
  <c r="G53" i="1"/>
  <c r="G52" i="1"/>
  <c r="G50" i="1"/>
  <c r="G49" i="1"/>
  <c r="G47" i="1"/>
  <c r="G28" i="1"/>
  <c r="G27" i="1"/>
  <c r="G26" i="1"/>
  <c r="G25" i="1"/>
  <c r="G24" i="1"/>
  <c r="G23" i="1"/>
  <c r="G12" i="1"/>
  <c r="G66" i="1" s="1"/>
  <c r="G61" i="1" l="1"/>
  <c r="C87" i="1" s="1"/>
  <c r="G29" i="1"/>
  <c r="C83" i="1" s="1"/>
  <c r="G54" i="1"/>
  <c r="C86" i="1" s="1"/>
  <c r="G43" i="1"/>
  <c r="G63" i="1" l="1"/>
  <c r="G64" i="1" s="1"/>
  <c r="C85" i="1"/>
  <c r="C88" i="1" l="1"/>
  <c r="C89" i="1" s="1"/>
  <c r="G65" i="1"/>
  <c r="C94" i="1" s="1"/>
  <c r="D94" i="1" l="1"/>
  <c r="E94" i="1"/>
  <c r="G67" i="1"/>
  <c r="D84" i="1"/>
  <c r="D86" i="1"/>
  <c r="D87" i="1"/>
  <c r="D83" i="1"/>
  <c r="D85" i="1"/>
  <c r="D88" i="1"/>
  <c r="D89" i="1" l="1"/>
</calcChain>
</file>

<file path=xl/sharedStrings.xml><?xml version="1.0" encoding="utf-8"?>
<sst xmlns="http://schemas.openxmlformats.org/spreadsheetml/2006/main" count="164" uniqueCount="118">
  <si>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</si>
  <si>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</si>
  <si>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</si>
  <si>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</si>
  <si>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</si>
  <si>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</si>
  <si>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</si>
  <si>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</si>
  <si>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</si>
  <si>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</si>
  <si>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</si>
  <si>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</si>
  <si>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</si>
  <si>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</si>
  <si>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</si>
  <si>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</si>
  <si>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</si>
  <si>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</si>
  <si>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</si>
  <si>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</si>
  <si>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</si>
  <si>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</si>
  <si>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</si>
  <si>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</si>
  <si>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</si>
  <si>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</si>
  <si>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</si>
  <si>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</si>
  <si>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</si>
  <si>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</si>
  <si>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</si>
  <si>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</si>
  <si>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</si>
  <si>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</si>
  <si>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</si>
  <si>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</si>
  <si>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</si>
  <si>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</si>
  <si>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</si>
  <si>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</si>
  <si>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</si>
  <si>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</si>
  <si>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</si>
  <si>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</si>
  <si>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</si>
  <si>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</si>
  <si>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</si>
  <si>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</si>
  <si>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</si>
  <si>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</si>
  <si>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</si>
  <si>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</si>
  <si>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</si>
  <si>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</si>
  <si>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</si>
  <si>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BAJO</t>
  </si>
  <si>
    <t>Cosecha</t>
  </si>
  <si>
    <t>Acarreo de insumos</t>
  </si>
  <si>
    <t>Lt</t>
  </si>
  <si>
    <t>6. El  costo de la mano de obra NO incluye impuestos e  imposiciones</t>
  </si>
  <si>
    <t>RENDIMIENTO (Unidades/Há.)</t>
  </si>
  <si>
    <t>Rendimiento (Unidades/hà)</t>
  </si>
  <si>
    <t>Costo unitario ($/Unidad) (*)</t>
  </si>
  <si>
    <t>PRECIO ESPERADO ($/unidad)</t>
  </si>
  <si>
    <t>Aradura</t>
  </si>
  <si>
    <t>Rastra</t>
  </si>
  <si>
    <t>Melgadora</t>
  </si>
  <si>
    <t>Acarreo de cosecha</t>
  </si>
  <si>
    <t>ESCENARIOS COSTO UNITARIO  ($/Unidad)</t>
  </si>
  <si>
    <t>Mayo</t>
  </si>
  <si>
    <t>Aplicación de Fitosanitarios</t>
  </si>
  <si>
    <t>Junio</t>
  </si>
  <si>
    <t>FERTILIZANTES</t>
  </si>
  <si>
    <t>m3</t>
  </si>
  <si>
    <t>PIÑA</t>
  </si>
  <si>
    <t>CAYENA LISA</t>
  </si>
  <si>
    <t>VALPARAISO</t>
  </si>
  <si>
    <t>ENERO</t>
  </si>
  <si>
    <t>ENERO A ABRIL</t>
  </si>
  <si>
    <t>PSEUDOCOCCIDOS</t>
  </si>
  <si>
    <t>Tratamiento y plantación de hijuelos</t>
  </si>
  <si>
    <t>Aplicación de mulch orgánico</t>
  </si>
  <si>
    <t>Control manual de malezas</t>
  </si>
  <si>
    <t>Oct-Dic</t>
  </si>
  <si>
    <t>Inducción a floración</t>
  </si>
  <si>
    <t>Sept-Oct</t>
  </si>
  <si>
    <t>Ene-Abr</t>
  </si>
  <si>
    <t>Ago-Sep</t>
  </si>
  <si>
    <t>Septiembre</t>
  </si>
  <si>
    <t>HIJUELOS PIÑA</t>
  </si>
  <si>
    <t>Fitosanitarios</t>
  </si>
  <si>
    <t>Aceite miscible</t>
  </si>
  <si>
    <t>Julio-Dic</t>
  </si>
  <si>
    <t>Jabón Potásico (5 LT)</t>
  </si>
  <si>
    <t>Chipeo orgánico de madera como mulch natural</t>
  </si>
  <si>
    <t>Combustible para traslado de productos a lugar de venta</t>
  </si>
  <si>
    <t xml:space="preserve">6. Rendimiento u/ha: 6.000 unidades de producción el primer año y 15.000 unidades durante el cuarto año de producción. </t>
  </si>
  <si>
    <t xml:space="preserve">7. La piña es un cultivo permanente con duración productiva de máximo 5 años </t>
  </si>
  <si>
    <t>8.- Precio esperado indicado en referencia al promedio ya que depende del calibre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</si>
  <si>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</si>
  <si>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</si>
  <si>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</si>
  <si>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Labores culturales</t>
  </si>
  <si>
    <t>Recolección material vegetativo</t>
  </si>
  <si>
    <t>Establecimiento de hijuelos</t>
  </si>
  <si>
    <t>Todo el año</t>
  </si>
  <si>
    <t>Rollo planza 550 mts</t>
  </si>
  <si>
    <t>Rollo</t>
  </si>
  <si>
    <t>Abril - Mayo</t>
  </si>
  <si>
    <t>Agosto - Diciembre</t>
  </si>
  <si>
    <t>Mayo - Agosto</t>
  </si>
  <si>
    <t>RAPA NUI</t>
  </si>
  <si>
    <t>Unidad (Horas Maquina)</t>
  </si>
  <si>
    <t>HM</t>
  </si>
  <si>
    <t>Bocashi</t>
  </si>
  <si>
    <t>28 kg</t>
  </si>
  <si>
    <t>Biofertilizante</t>
  </si>
  <si>
    <t>5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</si>
</sst>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&quot;;&quot; &quot;* &quot;-&quot;#,##0&quot; &quot;;&quot; &quot;* &quot;- &quot;"/>
    <numFmt numFmtId="167" formatCode="&quot;$&quot;#,##0"/>
  </numFmts>
  <fonts count="19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i/>
      <sz val="11"/>
      <color rgb="FF7F7F7F"/>
      <name val="Helvetica Neue"/>
      <family val="2"/>
      <scheme val="minor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5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17" fontId="6" fillId="0" borderId="52" xfId="0" applyNumberFormat="1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wrapText="1"/>
    </xf>
    <xf numFmtId="14" fontId="1" fillId="2" borderId="5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5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/>
    </xf>
    <xf numFmtId="0" fontId="8" fillId="0" borderId="52" xfId="1" applyNumberFormat="1" applyFont="1" applyBorder="1" applyAlignment="1" applyProtection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6" fillId="10" borderId="52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49" fontId="10" fillId="8" borderId="30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9" fontId="1" fillId="2" borderId="33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49" fontId="10" fillId="8" borderId="34" xfId="0" applyNumberFormat="1" applyFont="1" applyFill="1" applyBorder="1" applyAlignment="1">
      <alignment horizontal="center" vertical="center"/>
    </xf>
    <xf numFmtId="166" fontId="10" fillId="8" borderId="35" xfId="0" applyNumberFormat="1" applyFont="1" applyFill="1" applyBorder="1" applyAlignment="1">
      <alignment horizontal="center" vertical="center"/>
    </xf>
    <xf numFmtId="9" fontId="10" fillId="8" borderId="36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49" fontId="12" fillId="9" borderId="18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49" fontId="10" fillId="8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54" xfId="0" applyNumberFormat="1" applyFont="1" applyFill="1" applyBorder="1" applyAlignment="1">
      <alignment horizontal="center" vertical="center"/>
    </xf>
    <xf numFmtId="167" fontId="6" fillId="0" borderId="52" xfId="0" applyNumberFormat="1" applyFont="1" applyBorder="1" applyAlignment="1">
      <alignment horizontal="center" vertical="center"/>
    </xf>
    <xf numFmtId="167" fontId="1" fillId="2" borderId="55" xfId="0" applyNumberFormat="1" applyFont="1" applyFill="1" applyBorder="1" applyAlignment="1">
      <alignment horizontal="center" vertical="center"/>
    </xf>
    <xf numFmtId="167" fontId="1" fillId="2" borderId="55" xfId="0" applyNumberFormat="1" applyFont="1" applyFill="1" applyBorder="1" applyAlignment="1">
      <alignment horizontal="center" vertical="center" wrapText="1"/>
    </xf>
    <xf numFmtId="167" fontId="1" fillId="2" borderId="8" xfId="0" applyNumberFormat="1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3" fillId="2" borderId="18" xfId="0" applyNumberFormat="1" applyFont="1" applyFill="1" applyBorder="1" applyAlignment="1">
      <alignment horizontal="center" vertical="center"/>
    </xf>
    <xf numFmtId="167" fontId="1" fillId="2" borderId="41" xfId="0" applyNumberFormat="1" applyFont="1" applyFill="1" applyBorder="1" applyAlignment="1">
      <alignment horizontal="center" vertical="center"/>
    </xf>
    <xf numFmtId="167" fontId="3" fillId="2" borderId="42" xfId="0" applyNumberFormat="1" applyFont="1" applyFill="1" applyBorder="1" applyAlignment="1">
      <alignment horizontal="center" vertical="center"/>
    </xf>
    <xf numFmtId="167" fontId="1" fillId="2" borderId="18" xfId="0" applyNumberFormat="1" applyFont="1" applyFill="1" applyBorder="1" applyAlignment="1">
      <alignment horizontal="center" vertical="center"/>
    </xf>
    <xf numFmtId="167" fontId="3" fillId="2" borderId="44" xfId="0" applyNumberFormat="1" applyFont="1" applyFill="1" applyBorder="1" applyAlignment="1">
      <alignment horizontal="center" vertical="center"/>
    </xf>
    <xf numFmtId="167" fontId="1" fillId="2" borderId="46" xfId="0" applyNumberFormat="1" applyFont="1" applyFill="1" applyBorder="1" applyAlignment="1">
      <alignment horizontal="center" vertical="center"/>
    </xf>
    <xf numFmtId="167" fontId="3" fillId="2" borderId="47" xfId="0" applyNumberFormat="1" applyFont="1" applyFill="1" applyBorder="1" applyAlignment="1">
      <alignment horizontal="center" vertical="center"/>
    </xf>
    <xf numFmtId="167" fontId="1" fillId="7" borderId="18" xfId="0" applyNumberFormat="1" applyFont="1" applyFill="1" applyBorder="1" applyAlignment="1">
      <alignment horizontal="center" vertical="center"/>
    </xf>
    <xf numFmtId="167" fontId="3" fillId="7" borderId="18" xfId="0" applyNumberFormat="1" applyFont="1" applyFill="1" applyBorder="1" applyAlignment="1">
      <alignment horizontal="center" vertical="center"/>
    </xf>
    <xf numFmtId="167" fontId="3" fillId="7" borderId="17" xfId="0" applyNumberFormat="1" applyFont="1" applyFill="1" applyBorder="1" applyAlignment="1">
      <alignment horizontal="center" vertical="center"/>
    </xf>
    <xf numFmtId="167" fontId="10" fillId="7" borderId="18" xfId="0" applyNumberFormat="1" applyFont="1" applyFill="1" applyBorder="1" applyAlignment="1">
      <alignment horizontal="center" vertical="center"/>
    </xf>
    <xf numFmtId="167" fontId="10" fillId="2" borderId="18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left" vertical="center"/>
    </xf>
    <xf numFmtId="49" fontId="1" fillId="2" borderId="43" xfId="0" applyNumberFormat="1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167" fontId="10" fillId="2" borderId="5" xfId="0" applyNumberFormat="1" applyFont="1" applyFill="1" applyBorder="1" applyAlignment="1">
      <alignment horizontal="center" vertical="center"/>
    </xf>
    <xf numFmtId="166" fontId="10" fillId="0" borderId="35" xfId="0" applyNumberFormat="1" applyFont="1" applyFill="1" applyBorder="1" applyAlignment="1">
      <alignment horizontal="center" vertical="center"/>
    </xf>
    <xf numFmtId="166" fontId="10" fillId="0" borderId="36" xfId="0" applyNumberFormat="1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165" fontId="10" fillId="0" borderId="50" xfId="2" applyFont="1" applyFill="1" applyBorder="1" applyAlignment="1">
      <alignment horizontal="center" vertical="center"/>
    </xf>
    <xf numFmtId="165" fontId="10" fillId="0" borderId="51" xfId="2" applyFont="1" applyFill="1" applyBorder="1" applyAlignment="1">
      <alignment horizontal="center" vertical="center"/>
    </xf>
    <xf numFmtId="164" fontId="3" fillId="3" borderId="5" xfId="3" applyFont="1" applyFill="1" applyBorder="1" applyAlignment="1">
      <alignment horizontal="center" vertical="center" wrapText="1"/>
    </xf>
    <xf numFmtId="164" fontId="6" fillId="0" borderId="52" xfId="3" applyFont="1" applyBorder="1" applyAlignment="1">
      <alignment horizontal="center" vertical="center"/>
    </xf>
    <xf numFmtId="164" fontId="2" fillId="3" borderId="5" xfId="3" applyFont="1" applyFill="1" applyBorder="1" applyAlignment="1">
      <alignment horizontal="center" vertical="center"/>
    </xf>
    <xf numFmtId="164" fontId="1" fillId="2" borderId="8" xfId="3" applyFont="1" applyFill="1" applyBorder="1" applyAlignment="1">
      <alignment horizontal="center" vertical="center"/>
    </xf>
    <xf numFmtId="164" fontId="1" fillId="2" borderId="2" xfId="3" applyFont="1" applyFill="1" applyBorder="1" applyAlignment="1">
      <alignment horizontal="center" vertical="center"/>
    </xf>
    <xf numFmtId="164" fontId="3" fillId="3" borderId="11" xfId="3" applyFont="1" applyFill="1" applyBorder="1" applyAlignment="1">
      <alignment horizontal="center" vertical="center" wrapText="1"/>
    </xf>
    <xf numFmtId="164" fontId="3" fillId="3" borderId="11" xfId="3" applyFont="1" applyFill="1" applyBorder="1" applyAlignment="1">
      <alignment horizontal="center" vertical="center"/>
    </xf>
    <xf numFmtId="164" fontId="1" fillId="2" borderId="11" xfId="3" applyFont="1" applyFill="1" applyBorder="1" applyAlignment="1">
      <alignment horizontal="center" vertical="center"/>
    </xf>
    <xf numFmtId="164" fontId="2" fillId="3" borderId="11" xfId="3" applyFont="1" applyFill="1" applyBorder="1" applyAlignment="1">
      <alignment horizontal="center" vertical="center"/>
    </xf>
    <xf numFmtId="164" fontId="1" fillId="2" borderId="14" xfId="3" applyFont="1" applyFill="1" applyBorder="1" applyAlignment="1">
      <alignment horizontal="center" vertical="center"/>
    </xf>
    <xf numFmtId="164" fontId="3" fillId="3" borderId="9" xfId="3" applyFont="1" applyFill="1" applyBorder="1" applyAlignment="1">
      <alignment horizontal="center" vertical="center" wrapText="1"/>
    </xf>
    <xf numFmtId="164" fontId="3" fillId="3" borderId="9" xfId="3" applyFont="1" applyFill="1" applyBorder="1" applyAlignment="1">
      <alignment horizontal="center" vertical="center"/>
    </xf>
    <xf numFmtId="164" fontId="8" fillId="0" borderId="52" xfId="3" applyFont="1" applyBorder="1" applyAlignment="1" applyProtection="1">
      <alignment horizontal="center" vertical="center" wrapText="1"/>
    </xf>
    <xf numFmtId="164" fontId="8" fillId="0" borderId="52" xfId="3" applyFont="1" applyBorder="1" applyAlignment="1" applyProtection="1">
      <alignment horizontal="center" vertical="center"/>
    </xf>
    <xf numFmtId="164" fontId="6" fillId="10" borderId="52" xfId="3" applyFont="1" applyFill="1" applyBorder="1" applyAlignment="1" applyProtection="1">
      <alignment horizontal="center" vertical="center"/>
    </xf>
    <xf numFmtId="164" fontId="6" fillId="10" borderId="52" xfId="3" applyFont="1" applyFill="1" applyBorder="1" applyAlignment="1" applyProtection="1">
      <alignment horizontal="center" vertical="center" wrapText="1"/>
    </xf>
    <xf numFmtId="164" fontId="2" fillId="3" borderId="15" xfId="3" applyFont="1" applyFill="1" applyBorder="1" applyAlignment="1">
      <alignment horizontal="center" vertical="center"/>
    </xf>
    <xf numFmtId="164" fontId="1" fillId="2" borderId="21" xfId="3" applyFont="1" applyFill="1" applyBorder="1" applyAlignment="1">
      <alignment horizontal="center" vertical="center"/>
    </xf>
    <xf numFmtId="164" fontId="3" fillId="5" borderId="23" xfId="3" applyFont="1" applyFill="1" applyBorder="1" applyAlignment="1">
      <alignment horizontal="center" vertical="center"/>
    </xf>
    <xf numFmtId="164" fontId="3" fillId="5" borderId="24" xfId="3" applyFont="1" applyFill="1" applyBorder="1" applyAlignment="1">
      <alignment horizontal="center" vertical="center"/>
    </xf>
    <xf numFmtId="164" fontId="3" fillId="3" borderId="26" xfId="3" applyFont="1" applyFill="1" applyBorder="1" applyAlignment="1">
      <alignment horizontal="center" vertical="center"/>
    </xf>
    <xf numFmtId="164" fontId="3" fillId="5" borderId="11" xfId="3" applyFont="1" applyFill="1" applyBorder="1" applyAlignment="1">
      <alignment horizontal="center" vertical="center"/>
    </xf>
    <xf numFmtId="164" fontId="3" fillId="5" borderId="26" xfId="3" applyFont="1" applyFill="1" applyBorder="1" applyAlignment="1">
      <alignment horizontal="center" vertical="center"/>
    </xf>
    <xf numFmtId="164" fontId="3" fillId="5" borderId="28" xfId="3" applyFont="1" applyFill="1" applyBorder="1" applyAlignment="1">
      <alignment horizontal="center" vertical="center"/>
    </xf>
    <xf numFmtId="164" fontId="3" fillId="6" borderId="29" xfId="3" applyFont="1" applyFill="1" applyBorder="1" applyAlignment="1">
      <alignment horizontal="center" vertical="center"/>
    </xf>
    <xf numFmtId="49" fontId="12" fillId="9" borderId="37" xfId="0" applyNumberFormat="1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8" fillId="3" borderId="53" xfId="0" applyNumberFormat="1" applyFont="1" applyFill="1" applyBorder="1" applyAlignment="1">
      <alignment horizontal="center" vertical="center" wrapText="1"/>
    </xf>
    <xf numFmtId="0" fontId="18" fillId="4" borderId="53" xfId="0" applyFont="1" applyFill="1" applyBorder="1" applyAlignment="1">
      <alignment horizontal="center" vertical="center" wrapText="1"/>
    </xf>
    <xf numFmtId="49" fontId="1" fillId="2" borderId="53" xfId="0" applyNumberFormat="1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 [0]" xfId="3" builtinId="7"/>
    <cellStyle name="Normal" xfId="0" builtinId="0"/>
    <cellStyle name="Texto explicativo" xfId="1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320675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110" zoomScaleNormal="110" workbookViewId="0">
      <selection activeCell="B9" sqref="B9"/>
    </sheetView>
  </sheetViews>
  <sheetFormatPr baseColWidth="10" defaultColWidth="10.88671875" defaultRowHeight="11.25" customHeight="1"/>
  <cols>
    <col min="1" max="1" width="4.44140625" style="1" customWidth="1"/>
    <col min="2" max="2" width="24.6640625" style="79" customWidth="1"/>
    <col min="3" max="3" width="19.33203125" style="79" customWidth="1"/>
    <col min="4" max="4" width="9.44140625" style="79" customWidth="1"/>
    <col min="5" max="5" width="14.44140625" style="79" customWidth="1"/>
    <col min="6" max="6" width="11" style="99" customWidth="1"/>
    <col min="7" max="7" width="17.33203125" style="99" bestFit="1" customWidth="1"/>
    <col min="8" max="255" width="10.88671875" style="1" customWidth="1"/>
  </cols>
  <sheetData>
    <row r="1" spans="1:7" ht="15" customHeight="1">
      <c r="A1" s="2"/>
      <c r="B1" s="14"/>
      <c r="C1" s="14"/>
      <c r="D1" s="14"/>
      <c r="E1" s="14"/>
      <c r="F1" s="80"/>
      <c r="G1" s="80"/>
    </row>
    <row r="2" spans="1:7" ht="15" customHeight="1">
      <c r="A2" s="2"/>
      <c r="B2" s="14"/>
      <c r="C2" s="14"/>
      <c r="D2" s="14"/>
      <c r="E2" s="14"/>
      <c r="F2" s="80"/>
      <c r="G2" s="80"/>
    </row>
    <row r="3" spans="1:7" ht="15" customHeight="1">
      <c r="A3" s="2"/>
      <c r="B3" s="14"/>
      <c r="C3" s="14"/>
      <c r="D3" s="14"/>
      <c r="E3" s="14"/>
      <c r="F3" s="80"/>
      <c r="G3" s="80"/>
    </row>
    <row r="4" spans="1:7" ht="15" customHeight="1">
      <c r="A4" s="2"/>
      <c r="B4" s="14"/>
      <c r="C4" s="14"/>
      <c r="D4" s="14"/>
      <c r="E4" s="14"/>
      <c r="F4" s="80"/>
      <c r="G4" s="80"/>
    </row>
    <row r="5" spans="1:7" ht="15" customHeight="1">
      <c r="A5" s="2"/>
      <c r="B5" s="14"/>
      <c r="C5" s="14"/>
      <c r="D5" s="14"/>
      <c r="E5" s="14"/>
      <c r="F5" s="80"/>
      <c r="G5" s="80"/>
    </row>
    <row r="6" spans="1:7" ht="15" customHeight="1">
      <c r="A6" s="2"/>
      <c r="B6" s="14"/>
      <c r="C6" s="14"/>
      <c r="D6" s="14"/>
      <c r="E6" s="14"/>
      <c r="F6" s="80"/>
      <c r="G6" s="80"/>
    </row>
    <row r="7" spans="1:7" ht="15" customHeight="1">
      <c r="A7" s="2"/>
      <c r="B7" s="14"/>
      <c r="C7" s="14"/>
      <c r="D7" s="14"/>
      <c r="E7" s="14"/>
      <c r="F7" s="80"/>
      <c r="G7" s="80"/>
    </row>
    <row r="8" spans="1:7" ht="15" customHeight="1">
      <c r="A8" s="2"/>
      <c r="B8" s="15"/>
      <c r="C8" s="15"/>
      <c r="D8" s="14"/>
      <c r="E8" s="15"/>
      <c r="F8" s="81"/>
      <c r="G8" s="81"/>
    </row>
    <row r="9" spans="1:7" ht="12" customHeight="1">
      <c r="A9" s="8"/>
      <c r="B9" s="108" t="s">
        <v>0</v>
      </c>
      <c r="C9" s="109" t="s">
        <v>74</v>
      </c>
      <c r="D9" s="110"/>
      <c r="E9" s="142" t="s">
        <v>60</v>
      </c>
      <c r="F9" s="143"/>
      <c r="G9" s="109">
        <v>14000</v>
      </c>
    </row>
    <row r="10" spans="1:7" ht="14.4">
      <c r="A10" s="8"/>
      <c r="B10" s="10" t="s">
        <v>1</v>
      </c>
      <c r="C10" s="19" t="s">
        <v>75</v>
      </c>
      <c r="D10" s="17"/>
      <c r="E10" s="140" t="s">
        <v>2</v>
      </c>
      <c r="F10" s="141"/>
      <c r="G10" s="82" t="s">
        <v>77</v>
      </c>
    </row>
    <row r="11" spans="1:7" ht="14.4">
      <c r="A11" s="8"/>
      <c r="B11" s="10" t="s">
        <v>3</v>
      </c>
      <c r="C11" s="16" t="s">
        <v>55</v>
      </c>
      <c r="D11" s="17"/>
      <c r="E11" s="140" t="s">
        <v>63</v>
      </c>
      <c r="F11" s="141"/>
      <c r="G11" s="82">
        <v>2000</v>
      </c>
    </row>
    <row r="12" spans="1:7" ht="14.4">
      <c r="A12" s="8"/>
      <c r="B12" s="10" t="s">
        <v>4</v>
      </c>
      <c r="C12" s="16" t="s">
        <v>76</v>
      </c>
      <c r="D12" s="17"/>
      <c r="E12" s="148" t="s">
        <v>5</v>
      </c>
      <c r="F12" s="149"/>
      <c r="G12" s="82">
        <f>G11*G9</f>
        <v>28000000</v>
      </c>
    </row>
    <row r="13" spans="1:7" ht="14.4">
      <c r="A13" s="8"/>
      <c r="B13" s="10" t="s">
        <v>6</v>
      </c>
      <c r="C13" s="16" t="s">
        <v>111</v>
      </c>
      <c r="D13" s="17"/>
      <c r="E13" s="140" t="s">
        <v>7</v>
      </c>
      <c r="F13" s="141"/>
      <c r="G13" s="82" t="s">
        <v>101</v>
      </c>
    </row>
    <row r="14" spans="1:7" ht="14.4">
      <c r="A14" s="8"/>
      <c r="B14" s="10" t="s">
        <v>8</v>
      </c>
      <c r="C14" s="16" t="s">
        <v>111</v>
      </c>
      <c r="D14" s="17"/>
      <c r="E14" s="140" t="s">
        <v>9</v>
      </c>
      <c r="F14" s="141"/>
      <c r="G14" s="82" t="s">
        <v>78</v>
      </c>
    </row>
    <row r="15" spans="1:7" ht="14.4">
      <c r="A15" s="8"/>
      <c r="B15" s="10" t="s">
        <v>10</v>
      </c>
      <c r="C15" s="20">
        <v>44958</v>
      </c>
      <c r="D15" s="17"/>
      <c r="E15" s="144" t="s">
        <v>11</v>
      </c>
      <c r="F15" s="145"/>
      <c r="G15" s="82" t="s">
        <v>79</v>
      </c>
    </row>
    <row r="16" spans="1:7" ht="12" customHeight="1">
      <c r="A16" s="2"/>
      <c r="B16" s="21"/>
      <c r="C16" s="22"/>
      <c r="D16" s="23"/>
      <c r="E16" s="24"/>
      <c r="F16" s="83"/>
      <c r="G16" s="84"/>
    </row>
    <row r="17" spans="1:7" ht="12" customHeight="1">
      <c r="A17" s="4"/>
      <c r="B17" s="146" t="s">
        <v>12</v>
      </c>
      <c r="C17" s="147"/>
      <c r="D17" s="147"/>
      <c r="E17" s="147"/>
      <c r="F17" s="147"/>
      <c r="G17" s="147"/>
    </row>
    <row r="18" spans="1:7" ht="12" customHeight="1">
      <c r="A18" s="2"/>
      <c r="B18" s="25"/>
      <c r="C18" s="26"/>
      <c r="D18" s="26"/>
      <c r="E18" s="26"/>
      <c r="F18" s="85"/>
      <c r="G18" s="85"/>
    </row>
    <row r="19" spans="1:7" ht="12" customHeight="1">
      <c r="A19" s="3"/>
      <c r="B19" s="27" t="s">
        <v>13</v>
      </c>
      <c r="C19" s="28"/>
      <c r="D19" s="23"/>
      <c r="E19" s="23"/>
      <c r="F19" s="86"/>
      <c r="G19" s="86"/>
    </row>
    <row r="20" spans="1:7" ht="24" customHeight="1">
      <c r="A20" s="4"/>
      <c r="B20" s="29" t="s">
        <v>14</v>
      </c>
      <c r="C20" s="29" t="s">
        <v>15</v>
      </c>
      <c r="D20" s="29" t="s">
        <v>16</v>
      </c>
      <c r="E20" s="29" t="s">
        <v>17</v>
      </c>
      <c r="F20" s="113" t="s">
        <v>18</v>
      </c>
      <c r="G20" s="113" t="s">
        <v>19</v>
      </c>
    </row>
    <row r="21" spans="1:7" ht="12.75" customHeight="1">
      <c r="A21" s="4"/>
      <c r="B21" s="16" t="s">
        <v>103</v>
      </c>
      <c r="C21" s="16" t="s">
        <v>20</v>
      </c>
      <c r="D21" s="16">
        <v>6</v>
      </c>
      <c r="E21" s="16" t="s">
        <v>69</v>
      </c>
      <c r="F21" s="114">
        <v>50000</v>
      </c>
      <c r="G21" s="114">
        <f>D21*F21</f>
        <v>300000</v>
      </c>
    </row>
    <row r="22" spans="1:7" ht="12.75" customHeight="1">
      <c r="A22" s="4"/>
      <c r="B22" s="16" t="s">
        <v>104</v>
      </c>
      <c r="C22" s="16" t="s">
        <v>20</v>
      </c>
      <c r="D22" s="16">
        <v>8</v>
      </c>
      <c r="E22" s="16" t="s">
        <v>69</v>
      </c>
      <c r="F22" s="114">
        <v>50000</v>
      </c>
      <c r="G22" s="114">
        <f>F22*D22</f>
        <v>400000</v>
      </c>
    </row>
    <row r="23" spans="1:7" ht="12.75" customHeight="1">
      <c r="A23" s="4"/>
      <c r="B23" s="16" t="s">
        <v>70</v>
      </c>
      <c r="C23" s="16" t="s">
        <v>20</v>
      </c>
      <c r="D23" s="16">
        <v>4</v>
      </c>
      <c r="E23" s="16" t="s">
        <v>71</v>
      </c>
      <c r="F23" s="114">
        <v>50000</v>
      </c>
      <c r="G23" s="114">
        <f>D23*F23</f>
        <v>200000</v>
      </c>
    </row>
    <row r="24" spans="1:7" ht="15" customHeight="1">
      <c r="A24" s="4"/>
      <c r="B24" s="16" t="s">
        <v>80</v>
      </c>
      <c r="C24" s="16" t="s">
        <v>20</v>
      </c>
      <c r="D24" s="16">
        <v>6</v>
      </c>
      <c r="E24" s="16" t="s">
        <v>71</v>
      </c>
      <c r="F24" s="114">
        <v>50000</v>
      </c>
      <c r="G24" s="114">
        <f>D24*F24</f>
        <v>300000</v>
      </c>
    </row>
    <row r="25" spans="1:7" ht="15.6" customHeight="1">
      <c r="A25" s="4"/>
      <c r="B25" s="16" t="s">
        <v>81</v>
      </c>
      <c r="C25" s="16" t="s">
        <v>20</v>
      </c>
      <c r="D25" s="16">
        <v>4</v>
      </c>
      <c r="E25" s="16" t="s">
        <v>71</v>
      </c>
      <c r="F25" s="114">
        <v>50000</v>
      </c>
      <c r="G25" s="114">
        <f>D25*F25</f>
        <v>200000</v>
      </c>
    </row>
    <row r="26" spans="1:7" ht="14.4" customHeight="1">
      <c r="A26" s="4"/>
      <c r="B26" s="16" t="s">
        <v>82</v>
      </c>
      <c r="C26" s="16" t="s">
        <v>20</v>
      </c>
      <c r="D26" s="16">
        <v>16</v>
      </c>
      <c r="E26" s="16" t="s">
        <v>83</v>
      </c>
      <c r="F26" s="114">
        <v>50000</v>
      </c>
      <c r="G26" s="114">
        <f>D26*F26</f>
        <v>800000</v>
      </c>
    </row>
    <row r="27" spans="1:7" ht="15" customHeight="1">
      <c r="A27" s="4"/>
      <c r="B27" s="16" t="s">
        <v>84</v>
      </c>
      <c r="C27" s="16" t="s">
        <v>20</v>
      </c>
      <c r="D27" s="16">
        <v>6</v>
      </c>
      <c r="E27" s="16" t="s">
        <v>85</v>
      </c>
      <c r="F27" s="114">
        <v>50000</v>
      </c>
      <c r="G27" s="114">
        <f>F27*D27</f>
        <v>300000</v>
      </c>
    </row>
    <row r="28" spans="1:7" ht="13.2" customHeight="1">
      <c r="A28" s="4"/>
      <c r="B28" s="16" t="s">
        <v>56</v>
      </c>
      <c r="C28" s="16" t="s">
        <v>20</v>
      </c>
      <c r="D28" s="16">
        <v>75</v>
      </c>
      <c r="E28" s="16" t="s">
        <v>86</v>
      </c>
      <c r="F28" s="114">
        <v>50000</v>
      </c>
      <c r="G28" s="114">
        <f>D28*F28</f>
        <v>3750000</v>
      </c>
    </row>
    <row r="29" spans="1:7" ht="12.75" customHeight="1">
      <c r="A29" s="4"/>
      <c r="B29" s="11" t="s">
        <v>21</v>
      </c>
      <c r="C29" s="5"/>
      <c r="D29" s="5"/>
      <c r="E29" s="5"/>
      <c r="F29" s="115"/>
      <c r="G29" s="115">
        <f>SUM(G21:G28)</f>
        <v>6250000</v>
      </c>
    </row>
    <row r="30" spans="1:7" ht="12" customHeight="1">
      <c r="A30" s="2"/>
      <c r="B30" s="25"/>
      <c r="C30" s="26"/>
      <c r="D30" s="26"/>
      <c r="E30" s="26"/>
      <c r="F30" s="116"/>
      <c r="G30" s="116"/>
    </row>
    <row r="31" spans="1:7" ht="12" customHeight="1">
      <c r="A31" s="3"/>
      <c r="B31" s="30" t="s">
        <v>22</v>
      </c>
      <c r="C31" s="31"/>
      <c r="D31" s="32"/>
      <c r="E31" s="32"/>
      <c r="F31" s="117"/>
      <c r="G31" s="117"/>
    </row>
    <row r="32" spans="1:7" ht="24" customHeight="1">
      <c r="A32" s="3"/>
      <c r="B32" s="33" t="s">
        <v>14</v>
      </c>
      <c r="C32" s="34" t="s">
        <v>15</v>
      </c>
      <c r="D32" s="34" t="s">
        <v>16</v>
      </c>
      <c r="E32" s="33" t="s">
        <v>17</v>
      </c>
      <c r="F32" s="118" t="s">
        <v>18</v>
      </c>
      <c r="G32" s="119" t="s">
        <v>19</v>
      </c>
    </row>
    <row r="33" spans="1:11" ht="12" customHeight="1">
      <c r="A33" s="3"/>
      <c r="B33" s="35" t="s">
        <v>102</v>
      </c>
      <c r="C33" s="35" t="s">
        <v>54</v>
      </c>
      <c r="D33" s="35">
        <v>48</v>
      </c>
      <c r="E33" s="35" t="s">
        <v>105</v>
      </c>
      <c r="F33" s="120">
        <v>20000</v>
      </c>
      <c r="G33" s="120">
        <f>F33*D33</f>
        <v>960000</v>
      </c>
    </row>
    <row r="34" spans="1:11" ht="12" customHeight="1">
      <c r="A34" s="3"/>
      <c r="B34" s="12" t="s">
        <v>23</v>
      </c>
      <c r="C34" s="6"/>
      <c r="D34" s="6"/>
      <c r="E34" s="6"/>
      <c r="F34" s="121"/>
      <c r="G34" s="121">
        <f>SUM(G33)</f>
        <v>960000</v>
      </c>
    </row>
    <row r="35" spans="1:11" ht="12" customHeight="1">
      <c r="A35" s="2"/>
      <c r="B35" s="36"/>
      <c r="C35" s="37"/>
      <c r="D35" s="37"/>
      <c r="E35" s="37"/>
      <c r="F35" s="122"/>
      <c r="G35" s="122"/>
    </row>
    <row r="36" spans="1:11" ht="12" customHeight="1">
      <c r="A36" s="3"/>
      <c r="B36" s="30" t="s">
        <v>24</v>
      </c>
      <c r="C36" s="31"/>
      <c r="D36" s="32"/>
      <c r="E36" s="32"/>
      <c r="F36" s="117"/>
      <c r="G36" s="117"/>
    </row>
    <row r="37" spans="1:11" ht="24" customHeight="1">
      <c r="A37" s="3"/>
      <c r="B37" s="38" t="s">
        <v>14</v>
      </c>
      <c r="C37" s="38" t="s">
        <v>112</v>
      </c>
      <c r="D37" s="38" t="s">
        <v>16</v>
      </c>
      <c r="E37" s="38" t="s">
        <v>17</v>
      </c>
      <c r="F37" s="123" t="s">
        <v>18</v>
      </c>
      <c r="G37" s="124" t="s">
        <v>19</v>
      </c>
    </row>
    <row r="38" spans="1:11" ht="12.75" customHeight="1">
      <c r="A38" s="4"/>
      <c r="B38" s="40" t="s">
        <v>64</v>
      </c>
      <c r="C38" s="40" t="s">
        <v>113</v>
      </c>
      <c r="D38" s="40">
        <v>2</v>
      </c>
      <c r="E38" s="40" t="s">
        <v>87</v>
      </c>
      <c r="F38" s="125">
        <v>35000</v>
      </c>
      <c r="G38" s="126">
        <f>+D38*F38</f>
        <v>70000</v>
      </c>
    </row>
    <row r="39" spans="1:11" ht="12.75" customHeight="1">
      <c r="A39" s="4"/>
      <c r="B39" s="40" t="s">
        <v>65</v>
      </c>
      <c r="C39" s="40" t="s">
        <v>113</v>
      </c>
      <c r="D39" s="40">
        <v>1</v>
      </c>
      <c r="E39" s="40" t="s">
        <v>87</v>
      </c>
      <c r="F39" s="125">
        <v>40000</v>
      </c>
      <c r="G39" s="126">
        <f>+D39*F39</f>
        <v>40000</v>
      </c>
    </row>
    <row r="40" spans="1:11" ht="12.75" customHeight="1">
      <c r="A40" s="4"/>
      <c r="B40" s="40" t="s">
        <v>66</v>
      </c>
      <c r="C40" s="40" t="s">
        <v>113</v>
      </c>
      <c r="D40" s="40">
        <v>1</v>
      </c>
      <c r="E40" s="40" t="s">
        <v>88</v>
      </c>
      <c r="F40" s="125">
        <v>35000</v>
      </c>
      <c r="G40" s="126">
        <f>+D40*F40</f>
        <v>35000</v>
      </c>
    </row>
    <row r="41" spans="1:11" ht="12.75" customHeight="1">
      <c r="A41" s="4"/>
      <c r="B41" s="41" t="s">
        <v>57</v>
      </c>
      <c r="C41" s="40" t="s">
        <v>113</v>
      </c>
      <c r="D41" s="42">
        <v>0.5</v>
      </c>
      <c r="E41" s="16" t="s">
        <v>85</v>
      </c>
      <c r="F41" s="125">
        <v>80000</v>
      </c>
      <c r="G41" s="125">
        <v>30000</v>
      </c>
    </row>
    <row r="42" spans="1:11" ht="12.75" customHeight="1">
      <c r="A42" s="4"/>
      <c r="B42" s="41" t="s">
        <v>67</v>
      </c>
      <c r="C42" s="40" t="s">
        <v>113</v>
      </c>
      <c r="D42" s="42">
        <v>0.5</v>
      </c>
      <c r="E42" s="16" t="s">
        <v>85</v>
      </c>
      <c r="F42" s="125">
        <v>80000</v>
      </c>
      <c r="G42" s="125">
        <v>30000</v>
      </c>
    </row>
    <row r="43" spans="1:11" ht="12.75" customHeight="1">
      <c r="A43" s="3"/>
      <c r="B43" s="12" t="s">
        <v>25</v>
      </c>
      <c r="C43" s="6"/>
      <c r="D43" s="6"/>
      <c r="E43" s="6"/>
      <c r="F43" s="121"/>
      <c r="G43" s="121">
        <f>SUM(G38:G42)</f>
        <v>205000</v>
      </c>
    </row>
    <row r="44" spans="1:11" ht="12" customHeight="1">
      <c r="A44" s="2"/>
      <c r="B44" s="36"/>
      <c r="C44" s="37"/>
      <c r="D44" s="37"/>
      <c r="E44" s="37"/>
      <c r="F44" s="122"/>
      <c r="G44" s="122"/>
    </row>
    <row r="45" spans="1:11" ht="12" customHeight="1">
      <c r="A45" s="3"/>
      <c r="B45" s="30" t="s">
        <v>26</v>
      </c>
      <c r="C45" s="31"/>
      <c r="D45" s="32"/>
      <c r="E45" s="32"/>
      <c r="F45" s="117"/>
      <c r="G45" s="117"/>
    </row>
    <row r="46" spans="1:11" ht="24" customHeight="1">
      <c r="A46" s="3"/>
      <c r="B46" s="39" t="s">
        <v>27</v>
      </c>
      <c r="C46" s="39" t="s">
        <v>28</v>
      </c>
      <c r="D46" s="39" t="s">
        <v>29</v>
      </c>
      <c r="E46" s="39" t="s">
        <v>17</v>
      </c>
      <c r="F46" s="123" t="s">
        <v>18</v>
      </c>
      <c r="G46" s="123" t="s">
        <v>19</v>
      </c>
      <c r="K46" s="9"/>
    </row>
    <row r="47" spans="1:11" ht="12.75" customHeight="1">
      <c r="A47" s="4"/>
      <c r="B47" s="43" t="s">
        <v>89</v>
      </c>
      <c r="C47" s="16" t="s">
        <v>15</v>
      </c>
      <c r="D47" s="18">
        <v>15000</v>
      </c>
      <c r="E47" s="16" t="s">
        <v>108</v>
      </c>
      <c r="F47" s="114">
        <v>500</v>
      </c>
      <c r="G47" s="114">
        <f>D47*F47</f>
        <v>7500000</v>
      </c>
      <c r="K47" s="9"/>
    </row>
    <row r="48" spans="1:11" ht="12.75" customHeight="1">
      <c r="A48" s="4"/>
      <c r="B48" s="43" t="s">
        <v>72</v>
      </c>
      <c r="C48" s="16"/>
      <c r="D48" s="18"/>
      <c r="E48" s="16"/>
      <c r="F48" s="114"/>
      <c r="G48" s="114"/>
      <c r="K48" s="9"/>
    </row>
    <row r="49" spans="1:11" ht="12.75" customHeight="1">
      <c r="A49" s="4"/>
      <c r="B49" s="100" t="s">
        <v>114</v>
      </c>
      <c r="C49" s="100" t="s">
        <v>115</v>
      </c>
      <c r="D49" s="100">
        <v>4</v>
      </c>
      <c r="E49" s="44" t="s">
        <v>110</v>
      </c>
      <c r="F49" s="127">
        <v>50000</v>
      </c>
      <c r="G49" s="128">
        <f>F49*D49</f>
        <v>200000</v>
      </c>
      <c r="K49" s="9"/>
    </row>
    <row r="50" spans="1:11" ht="12.75" customHeight="1">
      <c r="A50" s="4"/>
      <c r="B50" s="100" t="s">
        <v>116</v>
      </c>
      <c r="C50" s="100" t="s">
        <v>117</v>
      </c>
      <c r="D50" s="100">
        <v>4</v>
      </c>
      <c r="E50" s="44" t="s">
        <v>109</v>
      </c>
      <c r="F50" s="128">
        <v>40000</v>
      </c>
      <c r="G50" s="128">
        <f>D50*F50</f>
        <v>160000</v>
      </c>
      <c r="K50" s="9"/>
    </row>
    <row r="51" spans="1:11" ht="12.75" customHeight="1">
      <c r="A51" s="4"/>
      <c r="B51" s="43" t="s">
        <v>90</v>
      </c>
      <c r="C51" s="44"/>
      <c r="D51" s="44"/>
      <c r="E51" s="44"/>
      <c r="F51" s="127"/>
      <c r="G51" s="128"/>
    </row>
    <row r="52" spans="1:11" ht="12.75" customHeight="1">
      <c r="A52" s="4"/>
      <c r="B52" s="16" t="s">
        <v>91</v>
      </c>
      <c r="C52" s="44" t="s">
        <v>58</v>
      </c>
      <c r="D52" s="44">
        <v>6</v>
      </c>
      <c r="E52" s="44" t="s">
        <v>92</v>
      </c>
      <c r="F52" s="127">
        <v>12000</v>
      </c>
      <c r="G52" s="128">
        <f>F52*D52</f>
        <v>72000</v>
      </c>
    </row>
    <row r="53" spans="1:11" ht="12.75" customHeight="1">
      <c r="A53" s="4"/>
      <c r="B53" s="16" t="s">
        <v>93</v>
      </c>
      <c r="C53" s="44" t="s">
        <v>58</v>
      </c>
      <c r="D53" s="44">
        <v>2</v>
      </c>
      <c r="E53" s="44" t="s">
        <v>92</v>
      </c>
      <c r="F53" s="127">
        <v>50000</v>
      </c>
      <c r="G53" s="128">
        <f>F53*D53</f>
        <v>100000</v>
      </c>
    </row>
    <row r="54" spans="1:11" ht="13.5" customHeight="1">
      <c r="A54" s="3"/>
      <c r="B54" s="12" t="s">
        <v>30</v>
      </c>
      <c r="C54" s="6"/>
      <c r="D54" s="6"/>
      <c r="E54" s="6"/>
      <c r="F54" s="121"/>
      <c r="G54" s="121">
        <f>SUM(G47:G53)</f>
        <v>8032000</v>
      </c>
    </row>
    <row r="55" spans="1:11" ht="12" customHeight="1">
      <c r="A55" s="2"/>
      <c r="B55" s="36"/>
      <c r="C55" s="37"/>
      <c r="D55" s="37"/>
      <c r="E55" s="37"/>
      <c r="F55" s="122"/>
      <c r="G55" s="122"/>
    </row>
    <row r="56" spans="1:11" ht="12" customHeight="1">
      <c r="A56" s="3"/>
      <c r="B56" s="30" t="s">
        <v>31</v>
      </c>
      <c r="C56" s="31"/>
      <c r="D56" s="32"/>
      <c r="E56" s="32"/>
      <c r="F56" s="117"/>
      <c r="G56" s="117"/>
    </row>
    <row r="57" spans="1:11" ht="24" customHeight="1">
      <c r="A57" s="3"/>
      <c r="B57" s="38" t="s">
        <v>32</v>
      </c>
      <c r="C57" s="39" t="s">
        <v>28</v>
      </c>
      <c r="D57" s="39" t="s">
        <v>29</v>
      </c>
      <c r="E57" s="38" t="s">
        <v>17</v>
      </c>
      <c r="F57" s="123" t="s">
        <v>18</v>
      </c>
      <c r="G57" s="124" t="s">
        <v>19</v>
      </c>
    </row>
    <row r="58" spans="1:11" ht="24" customHeight="1">
      <c r="A58" s="8"/>
      <c r="B58" s="19" t="s">
        <v>106</v>
      </c>
      <c r="C58" s="16" t="s">
        <v>107</v>
      </c>
      <c r="D58" s="18">
        <v>5</v>
      </c>
      <c r="E58" s="16" t="s">
        <v>69</v>
      </c>
      <c r="F58" s="114">
        <v>40000</v>
      </c>
      <c r="G58" s="114">
        <f>F58*D58</f>
        <v>200000</v>
      </c>
    </row>
    <row r="59" spans="1:11" ht="24" customHeight="1">
      <c r="A59" s="8"/>
      <c r="B59" s="19" t="s">
        <v>94</v>
      </c>
      <c r="C59" s="16" t="s">
        <v>73</v>
      </c>
      <c r="D59" s="18">
        <v>40</v>
      </c>
      <c r="E59" s="16" t="s">
        <v>69</v>
      </c>
      <c r="F59" s="114">
        <v>10000</v>
      </c>
      <c r="G59" s="114">
        <f>F59*D59</f>
        <v>400000</v>
      </c>
    </row>
    <row r="60" spans="1:11" ht="24" customHeight="1">
      <c r="A60" s="8"/>
      <c r="B60" s="19" t="s">
        <v>95</v>
      </c>
      <c r="C60" s="16" t="s">
        <v>58</v>
      </c>
      <c r="D60" s="18">
        <v>60</v>
      </c>
      <c r="E60" s="16" t="s">
        <v>86</v>
      </c>
      <c r="F60" s="114">
        <v>1250</v>
      </c>
      <c r="G60" s="114">
        <f>F60*D60</f>
        <v>75000</v>
      </c>
    </row>
    <row r="61" spans="1:11" ht="13.5" customHeight="1">
      <c r="A61" s="3"/>
      <c r="B61" s="45" t="s">
        <v>33</v>
      </c>
      <c r="C61" s="46"/>
      <c r="D61" s="46"/>
      <c r="E61" s="46"/>
      <c r="F61" s="129"/>
      <c r="G61" s="129">
        <f>SUM(G59:G60)</f>
        <v>475000</v>
      </c>
    </row>
    <row r="62" spans="1:11" ht="12" customHeight="1">
      <c r="A62" s="2"/>
      <c r="B62" s="47"/>
      <c r="C62" s="47"/>
      <c r="D62" s="47"/>
      <c r="E62" s="47"/>
      <c r="F62" s="130"/>
      <c r="G62" s="130"/>
    </row>
    <row r="63" spans="1:11" ht="12" customHeight="1">
      <c r="A63" s="8"/>
      <c r="B63" s="48" t="s">
        <v>34</v>
      </c>
      <c r="C63" s="49"/>
      <c r="D63" s="49"/>
      <c r="E63" s="49"/>
      <c r="F63" s="131"/>
      <c r="G63" s="132">
        <f>G61+G54+G43+G34+G29</f>
        <v>15922000</v>
      </c>
    </row>
    <row r="64" spans="1:11" ht="12" customHeight="1">
      <c r="A64" s="8"/>
      <c r="B64" s="50" t="s">
        <v>35</v>
      </c>
      <c r="C64" s="51"/>
      <c r="D64" s="51"/>
      <c r="E64" s="51"/>
      <c r="F64" s="119"/>
      <c r="G64" s="133">
        <f>G63*0.05</f>
        <v>796100</v>
      </c>
    </row>
    <row r="65" spans="1:7" ht="12" customHeight="1">
      <c r="A65" s="8"/>
      <c r="B65" s="52" t="s">
        <v>36</v>
      </c>
      <c r="C65" s="53"/>
      <c r="D65" s="53"/>
      <c r="E65" s="53"/>
      <c r="F65" s="134"/>
      <c r="G65" s="135">
        <f>G64+G63</f>
        <v>16718100</v>
      </c>
    </row>
    <row r="66" spans="1:7" ht="12" customHeight="1">
      <c r="A66" s="8"/>
      <c r="B66" s="50" t="s">
        <v>37</v>
      </c>
      <c r="C66" s="51"/>
      <c r="D66" s="51"/>
      <c r="E66" s="51"/>
      <c r="F66" s="119"/>
      <c r="G66" s="133">
        <f>G12</f>
        <v>28000000</v>
      </c>
    </row>
    <row r="67" spans="1:7" ht="12" customHeight="1">
      <c r="A67" s="8"/>
      <c r="B67" s="54" t="s">
        <v>38</v>
      </c>
      <c r="C67" s="55"/>
      <c r="D67" s="55"/>
      <c r="E67" s="55"/>
      <c r="F67" s="136"/>
      <c r="G67" s="137">
        <f>G66-G65</f>
        <v>11281900</v>
      </c>
    </row>
    <row r="68" spans="1:7" ht="12" customHeight="1">
      <c r="A68" s="8"/>
      <c r="B68" s="56" t="s">
        <v>99</v>
      </c>
      <c r="C68" s="57"/>
      <c r="D68" s="57"/>
      <c r="E68" s="57"/>
      <c r="F68" s="87"/>
      <c r="G68" s="87"/>
    </row>
    <row r="69" spans="1:7" ht="12.75" customHeight="1" thickBot="1">
      <c r="A69" s="8"/>
      <c r="B69" s="58"/>
      <c r="C69" s="57"/>
      <c r="D69" s="57"/>
      <c r="E69" s="57"/>
      <c r="F69" s="87"/>
      <c r="G69" s="87"/>
    </row>
    <row r="70" spans="1:7" ht="12" customHeight="1">
      <c r="A70" s="8"/>
      <c r="B70" s="101" t="s">
        <v>100</v>
      </c>
      <c r="C70" s="59"/>
      <c r="D70" s="59"/>
      <c r="E70" s="59"/>
      <c r="F70" s="88"/>
      <c r="G70" s="89"/>
    </row>
    <row r="71" spans="1:7" ht="12" customHeight="1">
      <c r="A71" s="8"/>
      <c r="B71" s="102" t="s">
        <v>39</v>
      </c>
      <c r="C71" s="58"/>
      <c r="D71" s="58"/>
      <c r="E71" s="58"/>
      <c r="F71" s="90"/>
      <c r="G71" s="91"/>
    </row>
    <row r="72" spans="1:7" ht="12" customHeight="1">
      <c r="A72" s="8"/>
      <c r="B72" s="102" t="s">
        <v>40</v>
      </c>
      <c r="C72" s="58"/>
      <c r="D72" s="58"/>
      <c r="E72" s="58"/>
      <c r="F72" s="90"/>
      <c r="G72" s="91"/>
    </row>
    <row r="73" spans="1:7" ht="12" customHeight="1">
      <c r="A73" s="8"/>
      <c r="B73" s="102" t="s">
        <v>41</v>
      </c>
      <c r="C73" s="58"/>
      <c r="D73" s="58"/>
      <c r="E73" s="58"/>
      <c r="F73" s="90"/>
      <c r="G73" s="91"/>
    </row>
    <row r="74" spans="1:7" ht="12" customHeight="1">
      <c r="A74" s="8"/>
      <c r="B74" s="102" t="s">
        <v>42</v>
      </c>
      <c r="C74" s="58"/>
      <c r="D74" s="58"/>
      <c r="E74" s="58"/>
      <c r="F74" s="90"/>
      <c r="G74" s="91"/>
    </row>
    <row r="75" spans="1:7" ht="12" customHeight="1">
      <c r="A75" s="8"/>
      <c r="B75" s="102" t="s">
        <v>43</v>
      </c>
      <c r="C75" s="58"/>
      <c r="D75" s="58"/>
      <c r="E75" s="58"/>
      <c r="F75" s="90"/>
      <c r="G75" s="91"/>
    </row>
    <row r="76" spans="1:7" ht="12" customHeight="1">
      <c r="A76" s="8"/>
      <c r="B76" s="102" t="s">
        <v>59</v>
      </c>
      <c r="C76" s="58"/>
      <c r="D76" s="58"/>
      <c r="E76" s="58"/>
      <c r="F76" s="90"/>
      <c r="G76" s="91"/>
    </row>
    <row r="77" spans="1:7" ht="12" customHeight="1">
      <c r="A77" s="8"/>
      <c r="B77" s="103" t="s">
        <v>96</v>
      </c>
      <c r="C77" s="58"/>
      <c r="D77" s="58"/>
      <c r="E77" s="58"/>
      <c r="F77" s="90"/>
      <c r="G77" s="91"/>
    </row>
    <row r="78" spans="1:7" ht="12.75" customHeight="1">
      <c r="A78" s="8"/>
      <c r="B78" s="103" t="s">
        <v>97</v>
      </c>
      <c r="C78" s="58"/>
      <c r="D78" s="58"/>
      <c r="E78" s="58"/>
      <c r="F78" s="90"/>
      <c r="G78" s="91"/>
    </row>
    <row r="79" spans="1:7" ht="12.75" customHeight="1" thickBot="1">
      <c r="A79" s="8"/>
      <c r="B79" s="104" t="s">
        <v>98</v>
      </c>
      <c r="C79" s="60"/>
      <c r="D79" s="60"/>
      <c r="E79" s="60"/>
      <c r="F79" s="92"/>
      <c r="G79" s="93"/>
    </row>
    <row r="80" spans="1:7" ht="12.75" customHeight="1">
      <c r="A80" s="8"/>
      <c r="B80" s="61"/>
      <c r="C80" s="58"/>
      <c r="D80" s="58"/>
      <c r="E80" s="58"/>
      <c r="F80" s="90"/>
      <c r="G80" s="87"/>
    </row>
    <row r="81" spans="1:7" ht="15" customHeight="1" thickBot="1">
      <c r="A81" s="8"/>
      <c r="B81" s="138" t="s">
        <v>44</v>
      </c>
      <c r="C81" s="139"/>
      <c r="D81" s="62"/>
      <c r="E81" s="63"/>
      <c r="F81" s="94"/>
      <c r="G81" s="87"/>
    </row>
    <row r="82" spans="1:7" ht="12" customHeight="1">
      <c r="A82" s="8"/>
      <c r="B82" s="64" t="s">
        <v>32</v>
      </c>
      <c r="C82" s="65" t="s">
        <v>45</v>
      </c>
      <c r="D82" s="66" t="s">
        <v>46</v>
      </c>
      <c r="E82" s="63"/>
      <c r="F82" s="94"/>
      <c r="G82" s="87"/>
    </row>
    <row r="83" spans="1:7" ht="12" customHeight="1">
      <c r="A83" s="8"/>
      <c r="B83" s="67" t="s">
        <v>47</v>
      </c>
      <c r="C83" s="68">
        <f>G29</f>
        <v>6250000</v>
      </c>
      <c r="D83" s="69">
        <f>(C83/C89)</f>
        <v>0.37384631028645599</v>
      </c>
      <c r="E83" s="63"/>
      <c r="F83" s="94"/>
      <c r="G83" s="87"/>
    </row>
    <row r="84" spans="1:7" ht="12" customHeight="1">
      <c r="A84" s="8"/>
      <c r="B84" s="67" t="s">
        <v>48</v>
      </c>
      <c r="C84" s="105">
        <f>G34</f>
        <v>960000</v>
      </c>
      <c r="D84" s="69">
        <f>C84/C89</f>
        <v>5.742279325999964E-2</v>
      </c>
      <c r="E84" s="63"/>
      <c r="F84" s="94"/>
      <c r="G84" s="87"/>
    </row>
    <row r="85" spans="1:7" ht="12" customHeight="1">
      <c r="A85" s="8"/>
      <c r="B85" s="67" t="s">
        <v>49</v>
      </c>
      <c r="C85" s="68">
        <f>G43</f>
        <v>205000</v>
      </c>
      <c r="D85" s="69">
        <f>(C85/C89)</f>
        <v>1.2262158977395757E-2</v>
      </c>
      <c r="E85" s="63"/>
      <c r="F85" s="94"/>
      <c r="G85" s="87"/>
    </row>
    <row r="86" spans="1:7" ht="12" customHeight="1">
      <c r="A86" s="8"/>
      <c r="B86" s="67" t="s">
        <v>27</v>
      </c>
      <c r="C86" s="68">
        <f>G54</f>
        <v>8032000</v>
      </c>
      <c r="D86" s="69">
        <f>(C86/C89)</f>
        <v>0.48043737027533034</v>
      </c>
      <c r="E86" s="63"/>
      <c r="F86" s="94"/>
      <c r="G86" s="87"/>
    </row>
    <row r="87" spans="1:7" ht="12" customHeight="1">
      <c r="A87" s="8"/>
      <c r="B87" s="67" t="s">
        <v>50</v>
      </c>
      <c r="C87" s="68">
        <f>G61</f>
        <v>475000</v>
      </c>
      <c r="D87" s="69">
        <f>(C87/C89)</f>
        <v>2.8412319581770654E-2</v>
      </c>
      <c r="E87" s="70"/>
      <c r="F87" s="95"/>
      <c r="G87" s="87"/>
    </row>
    <row r="88" spans="1:7" ht="12" customHeight="1">
      <c r="A88" s="8"/>
      <c r="B88" s="67" t="s">
        <v>51</v>
      </c>
      <c r="C88" s="68">
        <f>G64</f>
        <v>796100</v>
      </c>
      <c r="D88" s="69">
        <f>(C88/C89)</f>
        <v>4.7619047619047616E-2</v>
      </c>
      <c r="E88" s="70"/>
      <c r="F88" s="95"/>
      <c r="G88" s="87"/>
    </row>
    <row r="89" spans="1:7" ht="12.75" customHeight="1" thickBot="1">
      <c r="A89" s="8"/>
      <c r="B89" s="71" t="s">
        <v>52</v>
      </c>
      <c r="C89" s="72">
        <f>SUM(C83:C88)</f>
        <v>16718100</v>
      </c>
      <c r="D89" s="73">
        <f>SUM(D83:D88)</f>
        <v>1</v>
      </c>
      <c r="E89" s="70"/>
      <c r="F89" s="95"/>
      <c r="G89" s="87"/>
    </row>
    <row r="90" spans="1:7" ht="12" customHeight="1">
      <c r="A90" s="8"/>
      <c r="B90" s="58"/>
      <c r="C90" s="57"/>
      <c r="D90" s="57"/>
      <c r="E90" s="57"/>
      <c r="F90" s="87"/>
      <c r="G90" s="87"/>
    </row>
    <row r="91" spans="1:7" ht="12.75" customHeight="1">
      <c r="A91" s="8"/>
      <c r="B91" s="13"/>
      <c r="C91" s="57"/>
      <c r="D91" s="57"/>
      <c r="E91" s="57"/>
      <c r="F91" s="87"/>
      <c r="G91" s="87"/>
    </row>
    <row r="92" spans="1:7" ht="12" customHeight="1" thickBot="1">
      <c r="A92" s="7"/>
      <c r="B92" s="74"/>
      <c r="C92" s="75" t="s">
        <v>68</v>
      </c>
      <c r="D92" s="76"/>
      <c r="E92" s="77"/>
      <c r="F92" s="96"/>
      <c r="G92" s="87"/>
    </row>
    <row r="93" spans="1:7" ht="12" customHeight="1">
      <c r="A93" s="8"/>
      <c r="B93" s="78" t="s">
        <v>61</v>
      </c>
      <c r="C93" s="111">
        <v>14000</v>
      </c>
      <c r="D93" s="111">
        <v>15000</v>
      </c>
      <c r="E93" s="112">
        <v>16000</v>
      </c>
      <c r="F93" s="97"/>
      <c r="G93" s="98"/>
    </row>
    <row r="94" spans="1:7" ht="12.75" customHeight="1" thickBot="1">
      <c r="A94" s="8"/>
      <c r="B94" s="71" t="s">
        <v>62</v>
      </c>
      <c r="C94" s="106">
        <f>(G65/C93)</f>
        <v>1194.1500000000001</v>
      </c>
      <c r="D94" s="106">
        <f>(G65/D93)</f>
        <v>1114.54</v>
      </c>
      <c r="E94" s="107">
        <f>(G65/E93)</f>
        <v>1044.8812499999999</v>
      </c>
      <c r="F94" s="97"/>
      <c r="G94" s="98"/>
    </row>
    <row r="95" spans="1:7" ht="15.6" customHeight="1">
      <c r="A95" s="8"/>
      <c r="B95" s="56" t="s">
        <v>53</v>
      </c>
      <c r="C95" s="58"/>
      <c r="D95" s="58"/>
      <c r="E95" s="58"/>
      <c r="F95" s="90"/>
      <c r="G95" s="90"/>
    </row>
  </sheetData>
  <mergeCells count="9">
    <mergeCell ref="B81:C8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45D9EC-B7E9-497A-A978-88F18B0620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C87FCB-4589-4181-8DC2-4CFC9C14B6D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273F6-6B36-4B69-815B-64E2176489A3}">
  <ds:schemaRefs>
    <ds:schemaRef ds:uri="1030f0af-99cb-42f1-88fc-acec73331192"/>
    <ds:schemaRef ds:uri="http://purl.org/dc/dcmitype/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c5dbce2d-49dc-4afe-a5b0-d7fb7a901161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Gonzalez Valencia Maria Teresa</cp:lastModifiedBy>
  <dcterms:created xsi:type="dcterms:W3CDTF">2020-11-27T12:49:26Z</dcterms:created>
  <dcterms:modified xsi:type="dcterms:W3CDTF">2023-04-04T17:19:15Z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