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"/>
    </mc:Choice>
  </mc:AlternateContent>
  <bookViews>
    <workbookView xWindow="0" yWindow="0" windowWidth="23040" windowHeight="8064"/>
  </bookViews>
  <sheets>
    <sheet name="MI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12" i="1" l="1"/>
  <c r="G50" i="1"/>
  <c r="G24" i="1"/>
  <c r="G51" i="1"/>
  <c r="G56" i="1"/>
  <c r="G55" i="1"/>
  <c r="G54" i="1"/>
  <c r="G53" i="1"/>
  <c r="G52" i="1"/>
  <c r="G49" i="1"/>
  <c r="G48" i="1"/>
  <c r="G47" i="1"/>
  <c r="G46" i="1"/>
  <c r="G45" i="1"/>
  <c r="G43" i="1"/>
  <c r="G22" i="1"/>
  <c r="G21" i="1"/>
  <c r="G23" i="1"/>
  <c r="G25" i="1"/>
  <c r="G26" i="1"/>
  <c r="G61" i="1" l="1"/>
  <c r="G62" i="1" s="1"/>
  <c r="C85" i="1" s="1"/>
  <c r="G27" i="1"/>
  <c r="G67" i="1"/>
  <c r="G28" i="1" l="1"/>
  <c r="C81" i="1" s="1"/>
  <c r="G57" i="1"/>
  <c r="C84" i="1" s="1"/>
  <c r="G39" i="1"/>
  <c r="G64" i="1" l="1"/>
  <c r="G65" i="1" s="1"/>
  <c r="G66" i="1" l="1"/>
  <c r="D92" i="1" s="1"/>
  <c r="C86" i="1"/>
  <c r="G68" i="1" l="1"/>
  <c r="E92" i="1"/>
  <c r="C92" i="1"/>
  <c r="C87" i="1"/>
  <c r="D86" i="1" s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<sst xmlns="http://schemas.openxmlformats.org/spreadsheetml/2006/main" count="159" uniqueCount="111">
  <si>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</si>
  <si>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</si>
  <si>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</si>
  <si>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</si>
  <si>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</si>
  <si>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</si>
  <si>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</si>
  <si>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</si>
  <si>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</si>
  <si>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</si>
  <si>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</si>
  <si>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</si>
  <si>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</si>
  <si>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</si>
  <si>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</si>
  <si>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</si>
  <si>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</si>
  <si>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</si>
  <si>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</si>
  <si>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</si>
  <si>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</si>
  <si>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</si>
  <si>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</si>
  <si>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</si>
  <si>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</si>
  <si>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</si>
  <si>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</si>
  <si>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</si>
  <si>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</si>
  <si>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</si>
  <si>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</si>
  <si>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</si>
  <si>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</si>
  <si>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</si>
  <si>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</si>
  <si>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</si>
  <si>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</si>
  <si>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</si>
  <si>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</si>
  <si>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</si>
  <si>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</si>
  <si>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</si>
  <si>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</si>
  <si>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</si>
  <si>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</si>
  <si>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</si>
  <si>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</si>
  <si>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</si>
  <si>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</si>
  <si>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</si>
  <si>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</si>
  <si>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</si>
  <si>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</si>
  <si>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</si>
  <si>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TODO EL AÑO</t>
  </si>
  <si>
    <t>APICULTURA</t>
  </si>
  <si>
    <t>MEDIO</t>
  </si>
  <si>
    <t>VALPARAÍSO</t>
  </si>
  <si>
    <t>LIMACHE</t>
  </si>
  <si>
    <t>TODAS LAS COMUNAS DEL ÁREA</t>
  </si>
  <si>
    <t>DESINFECCIÓN MATERIAL</t>
  </si>
  <si>
    <t>MARZO A MAYO</t>
  </si>
  <si>
    <t>FORMACIÓN NÚCLEOS</t>
  </si>
  <si>
    <t>SEPTIEMBRE A DICIEMBRE</t>
  </si>
  <si>
    <t>DESARROLLO DE FAMILIAS</t>
  </si>
  <si>
    <t>AGOSTO A OCTUBRE</t>
  </si>
  <si>
    <t>PREPARACIÓN DE APIARIOS</t>
  </si>
  <si>
    <t>PREPARACIÓN DE INVERNADA</t>
  </si>
  <si>
    <t>MARZO A ABRIL</t>
  </si>
  <si>
    <t>REVISIÓN EXTERNA</t>
  </si>
  <si>
    <t>ALIMENTACIÓN DE INCENTIVO</t>
  </si>
  <si>
    <t>COLMENA</t>
  </si>
  <si>
    <t>JULIO A SEPTIEMBRE</t>
  </si>
  <si>
    <t xml:space="preserve">ALIMENTACIÓN DE MANTENCIÓN </t>
  </si>
  <si>
    <t>REINAS</t>
  </si>
  <si>
    <t>U</t>
  </si>
  <si>
    <t>ANÁLISIS DE ENFERMEDADES</t>
  </si>
  <si>
    <t>ANUAL</t>
  </si>
  <si>
    <t>CONTROL ACARIOSIS (ACEITE Y MENTOL)</t>
  </si>
  <si>
    <t>FUMIDIL B</t>
  </si>
  <si>
    <t>JULIO-AGOSTO A ABRIL-MAYO</t>
  </si>
  <si>
    <t>AMIVAR</t>
  </si>
  <si>
    <t>FEBRERO A MARZO</t>
  </si>
  <si>
    <t>ARRIENDO DE SITIO</t>
  </si>
  <si>
    <t>TRASLADO Y ALIMENTACIÓN</t>
  </si>
  <si>
    <t>MES</t>
  </si>
  <si>
    <t>FLETE EXTERNO</t>
  </si>
  <si>
    <t>IMPREVISTOS</t>
  </si>
  <si>
    <t>COSTOS DIRECTOS DE PRODUCCIÓN POR 100 COLMENAS (INCLUYE IVA)</t>
  </si>
  <si>
    <t>ALUEN CAP</t>
  </si>
  <si>
    <t>$/100 COL</t>
  </si>
  <si>
    <t>POLINIZACIÓN</t>
  </si>
  <si>
    <t>RENDIMIENTO ( Servicios /Apiario 100 colmenas.)</t>
  </si>
  <si>
    <t>PRECIO ESPERADO ($ / Servicio)</t>
  </si>
  <si>
    <t>HUERTOS FRUTALES</t>
  </si>
  <si>
    <t>FECHA DE SERVICIOS</t>
  </si>
  <si>
    <t>SEPTIEMBRE-DICIEMBRE</t>
  </si>
  <si>
    <t xml:space="preserve"> SEQUÍA , INTOXICACIÓN , SANIDAD </t>
  </si>
  <si>
    <t>AGOSTO A DICIEMBRE</t>
  </si>
  <si>
    <t xml:space="preserve">TRASLADOS </t>
  </si>
  <si>
    <t>Rendimiento (Servicios/100 Col)</t>
  </si>
  <si>
    <t>ESCENARIOS COSTO UNITARIO  ($/Col)</t>
  </si>
  <si>
    <t>Costo unitario ($/Servicio (*)</t>
  </si>
  <si>
    <t>NOVIEMBRE- DICIEMBRE</t>
  </si>
  <si>
    <t>VEROSTOP</t>
  </si>
  <si>
    <t>AGOSTO.DICIEMBRE</t>
  </si>
  <si>
    <t xml:space="preserve">Col </t>
  </si>
  <si>
    <t>SEPTIEMBRE - DICIEMBRE</t>
  </si>
  <si>
    <t>SEGUROS</t>
  </si>
  <si>
    <t xml:space="preserve">MARZO A JULIO  </t>
  </si>
  <si>
    <t>ALIMENTACIÓN SUPLEMENTARIA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</si>
</sst>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rgb="FF000000"/>
      <name val="Calibri"/>
      <family val="2"/>
    </font>
    <font>
      <sz val="7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0" fontId="18" fillId="0" borderId="22" xfId="0" applyFont="1" applyFill="1" applyBorder="1" applyAlignment="1">
      <alignment vertical="center"/>
    </xf>
    <xf numFmtId="0" fontId="18" fillId="0" borderId="22" xfId="0" applyFont="1" applyFill="1" applyBorder="1" applyAlignment="1">
      <alignment horizontal="center" vertical="center"/>
    </xf>
    <xf numFmtId="3" fontId="18" fillId="0" borderId="22" xfId="0" applyNumberFormat="1" applyFont="1" applyFill="1" applyBorder="1" applyAlignment="1">
      <alignment horizontal="center" vertical="center"/>
    </xf>
    <xf numFmtId="0" fontId="18" fillId="10" borderId="22" xfId="0" applyFont="1" applyFill="1" applyBorder="1" applyAlignment="1">
      <alignment horizontal="center" vertical="center"/>
    </xf>
    <xf numFmtId="3" fontId="19" fillId="0" borderId="22" xfId="0" applyNumberFormat="1" applyFont="1" applyFill="1" applyBorder="1" applyAlignment="1">
      <alignment vertical="center"/>
    </xf>
    <xf numFmtId="165" fontId="18" fillId="10" borderId="22" xfId="0" applyNumberFormat="1" applyFont="1" applyFill="1" applyBorder="1" applyAlignment="1">
      <alignment horizontal="center" vertical="center"/>
    </xf>
    <xf numFmtId="3" fontId="18" fillId="10" borderId="22" xfId="0" applyNumberFormat="1" applyFont="1" applyFill="1" applyBorder="1" applyAlignment="1">
      <alignment vertical="center"/>
    </xf>
    <xf numFmtId="0" fontId="18" fillId="10" borderId="22" xfId="0" applyFont="1" applyFill="1" applyBorder="1" applyAlignment="1">
      <alignment vertical="center"/>
    </xf>
    <xf numFmtId="3" fontId="18" fillId="10" borderId="22" xfId="0" applyNumberFormat="1" applyFont="1" applyFill="1" applyBorder="1" applyAlignment="1">
      <alignment horizontal="center" vertical="center"/>
    </xf>
    <xf numFmtId="3" fontId="18" fillId="0" borderId="22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844550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37" zoomScale="120" zoomScaleNormal="120" workbookViewId="0">
      <selection activeCell="J53" sqref="J53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5.554687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23.25" customHeight="1" x14ac:dyDescent="0.3">
      <c r="A9" s="5"/>
      <c r="B9" s="6" t="s">
        <v>0</v>
      </c>
      <c r="C9" s="7" t="s">
        <v>55</v>
      </c>
      <c r="D9" s="8"/>
      <c r="E9" s="151" t="s">
        <v>92</v>
      </c>
      <c r="F9" s="152"/>
      <c r="G9" s="9">
        <v>150</v>
      </c>
    </row>
    <row r="10" spans="1:7" ht="25.5" customHeight="1" x14ac:dyDescent="0.3">
      <c r="A10" s="5"/>
      <c r="B10" s="10" t="s">
        <v>1</v>
      </c>
      <c r="C10" s="141" t="s">
        <v>91</v>
      </c>
      <c r="D10" s="11"/>
      <c r="E10" s="149" t="s">
        <v>2</v>
      </c>
      <c r="F10" s="150"/>
      <c r="G10" s="13" t="s">
        <v>105</v>
      </c>
    </row>
    <row r="11" spans="1:7" ht="18" customHeight="1" x14ac:dyDescent="0.3">
      <c r="A11" s="5"/>
      <c r="B11" s="10" t="s">
        <v>3</v>
      </c>
      <c r="C11" s="13" t="s">
        <v>56</v>
      </c>
      <c r="D11" s="11"/>
      <c r="E11" s="149" t="s">
        <v>93</v>
      </c>
      <c r="F11" s="150"/>
      <c r="G11" s="14">
        <v>28000</v>
      </c>
    </row>
    <row r="12" spans="1:7" ht="11.25" customHeight="1" x14ac:dyDescent="0.3">
      <c r="A12" s="5"/>
      <c r="B12" s="10" t="s">
        <v>4</v>
      </c>
      <c r="C12" s="15" t="s">
        <v>57</v>
      </c>
      <c r="D12" s="11"/>
      <c r="E12" s="16" t="s">
        <v>5</v>
      </c>
      <c r="F12" s="17"/>
      <c r="G12" s="18">
        <f>(G9*G11)</f>
        <v>4200000</v>
      </c>
    </row>
    <row r="13" spans="1:7" ht="12" customHeight="1" x14ac:dyDescent="0.3">
      <c r="A13" s="5"/>
      <c r="B13" s="10" t="s">
        <v>6</v>
      </c>
      <c r="C13" s="13" t="s">
        <v>58</v>
      </c>
      <c r="D13" s="11"/>
      <c r="E13" s="149" t="s">
        <v>7</v>
      </c>
      <c r="F13" s="150"/>
      <c r="G13" s="13" t="s">
        <v>94</v>
      </c>
    </row>
    <row r="14" spans="1:7" ht="13.5" customHeight="1" x14ac:dyDescent="0.3">
      <c r="A14" s="5"/>
      <c r="B14" s="10" t="s">
        <v>8</v>
      </c>
      <c r="C14" s="13" t="s">
        <v>59</v>
      </c>
      <c r="D14" s="11"/>
      <c r="E14" s="149" t="s">
        <v>95</v>
      </c>
      <c r="F14" s="150"/>
      <c r="G14" s="13" t="s">
        <v>96</v>
      </c>
    </row>
    <row r="15" spans="1:7" ht="35.25" customHeight="1" x14ac:dyDescent="0.3">
      <c r="A15" s="5"/>
      <c r="B15" s="10" t="s">
        <v>9</v>
      </c>
      <c r="C15" s="19">
        <v>44984</v>
      </c>
      <c r="D15" s="11"/>
      <c r="E15" s="153" t="s">
        <v>10</v>
      </c>
      <c r="F15" s="154"/>
      <c r="G15" s="15" t="s">
        <v>97</v>
      </c>
    </row>
    <row r="16" spans="1:7" ht="12" customHeight="1" x14ac:dyDescent="0.3">
      <c r="A16" s="2"/>
      <c r="B16" s="20"/>
      <c r="C16" s="21"/>
      <c r="D16" s="22"/>
      <c r="E16" s="23"/>
      <c r="F16" s="23"/>
      <c r="G16" s="24"/>
    </row>
    <row r="17" spans="1:7" ht="12" customHeight="1" x14ac:dyDescent="0.3">
      <c r="A17" s="25"/>
      <c r="B17" s="155" t="s">
        <v>88</v>
      </c>
      <c r="C17" s="156"/>
      <c r="D17" s="156"/>
      <c r="E17" s="156"/>
      <c r="F17" s="156"/>
      <c r="G17" s="156"/>
    </row>
    <row r="18" spans="1:7" ht="12" customHeight="1" x14ac:dyDescent="0.3">
      <c r="A18" s="2"/>
      <c r="B18" s="26"/>
      <c r="C18" s="27"/>
      <c r="D18" s="27"/>
      <c r="E18" s="27"/>
      <c r="F18" s="28"/>
      <c r="G18" s="28"/>
    </row>
    <row r="19" spans="1:7" ht="12" customHeight="1" x14ac:dyDescent="0.3">
      <c r="A19" s="5"/>
      <c r="B19" s="29" t="s">
        <v>11</v>
      </c>
      <c r="C19" s="30"/>
      <c r="D19" s="31"/>
      <c r="E19" s="31"/>
      <c r="F19" s="31"/>
      <c r="G19" s="31"/>
    </row>
    <row r="20" spans="1:7" ht="24" customHeight="1" x14ac:dyDescent="0.3">
      <c r="A20" s="25"/>
      <c r="B20" s="32" t="s">
        <v>12</v>
      </c>
      <c r="C20" s="32" t="s">
        <v>13</v>
      </c>
      <c r="D20" s="32" t="s">
        <v>14</v>
      </c>
      <c r="E20" s="32" t="s">
        <v>15</v>
      </c>
      <c r="F20" s="32" t="s">
        <v>16</v>
      </c>
      <c r="G20" s="32" t="s">
        <v>17</v>
      </c>
    </row>
    <row r="21" spans="1:7" ht="27.75" customHeight="1" x14ac:dyDescent="0.3">
      <c r="A21" s="25"/>
      <c r="B21" s="12" t="s">
        <v>60</v>
      </c>
      <c r="C21" s="33" t="s">
        <v>18</v>
      </c>
      <c r="D21" s="34">
        <v>5</v>
      </c>
      <c r="E21" s="12" t="s">
        <v>61</v>
      </c>
      <c r="F21" s="18">
        <v>26500</v>
      </c>
      <c r="G21" s="18">
        <f t="shared" ref="G21:G27" si="0">(D21*F21)</f>
        <v>132500</v>
      </c>
    </row>
    <row r="22" spans="1:7" ht="28.5" customHeight="1" x14ac:dyDescent="0.3">
      <c r="A22" s="25"/>
      <c r="B22" s="12" t="s">
        <v>62</v>
      </c>
      <c r="C22" s="33" t="s">
        <v>18</v>
      </c>
      <c r="D22" s="34">
        <v>10</v>
      </c>
      <c r="E22" s="12" t="s">
        <v>98</v>
      </c>
      <c r="F22" s="18">
        <v>26500</v>
      </c>
      <c r="G22" s="18">
        <f t="shared" si="0"/>
        <v>265000</v>
      </c>
    </row>
    <row r="23" spans="1:7" ht="29.25" customHeight="1" x14ac:dyDescent="0.3">
      <c r="A23" s="25"/>
      <c r="B23" s="12" t="s">
        <v>64</v>
      </c>
      <c r="C23" s="33" t="s">
        <v>18</v>
      </c>
      <c r="D23" s="34">
        <v>15</v>
      </c>
      <c r="E23" s="12" t="s">
        <v>65</v>
      </c>
      <c r="F23" s="18">
        <v>26500</v>
      </c>
      <c r="G23" s="18">
        <f t="shared" si="0"/>
        <v>397500</v>
      </c>
    </row>
    <row r="24" spans="1:7" ht="29.25" customHeight="1" x14ac:dyDescent="0.3">
      <c r="A24" s="25"/>
      <c r="B24" s="12" t="s">
        <v>99</v>
      </c>
      <c r="C24" s="33" t="s">
        <v>18</v>
      </c>
      <c r="D24" s="34">
        <v>2</v>
      </c>
      <c r="E24" s="12" t="s">
        <v>96</v>
      </c>
      <c r="F24" s="18">
        <v>26500</v>
      </c>
      <c r="G24" s="18">
        <f t="shared" si="0"/>
        <v>53000</v>
      </c>
    </row>
    <row r="25" spans="1:7" ht="28.5" customHeight="1" x14ac:dyDescent="0.3">
      <c r="A25" s="25"/>
      <c r="B25" s="12" t="s">
        <v>66</v>
      </c>
      <c r="C25" s="33" t="s">
        <v>18</v>
      </c>
      <c r="D25" s="34">
        <v>5</v>
      </c>
      <c r="E25" s="12" t="s">
        <v>54</v>
      </c>
      <c r="F25" s="18">
        <v>26500</v>
      </c>
      <c r="G25" s="18">
        <f t="shared" si="0"/>
        <v>132500</v>
      </c>
    </row>
    <row r="26" spans="1:7" ht="25.5" customHeight="1" x14ac:dyDescent="0.3">
      <c r="A26" s="25"/>
      <c r="B26" s="12" t="s">
        <v>67</v>
      </c>
      <c r="C26" s="33" t="s">
        <v>18</v>
      </c>
      <c r="D26" s="34">
        <v>5</v>
      </c>
      <c r="E26" s="12" t="s">
        <v>68</v>
      </c>
      <c r="F26" s="18">
        <v>26500</v>
      </c>
      <c r="G26" s="18">
        <f t="shared" si="0"/>
        <v>132500</v>
      </c>
    </row>
    <row r="27" spans="1:7" ht="12.75" customHeight="1" x14ac:dyDescent="0.3">
      <c r="A27" s="25"/>
      <c r="B27" s="12" t="s">
        <v>69</v>
      </c>
      <c r="C27" s="33" t="s">
        <v>18</v>
      </c>
      <c r="D27" s="34">
        <v>3</v>
      </c>
      <c r="E27" s="12" t="s">
        <v>54</v>
      </c>
      <c r="F27" s="18">
        <v>26500</v>
      </c>
      <c r="G27" s="18">
        <f t="shared" si="0"/>
        <v>79500</v>
      </c>
    </row>
    <row r="28" spans="1:7" ht="12.75" customHeight="1" x14ac:dyDescent="0.3">
      <c r="A28" s="25"/>
      <c r="B28" s="35" t="s">
        <v>19</v>
      </c>
      <c r="C28" s="36"/>
      <c r="D28" s="36"/>
      <c r="E28" s="36"/>
      <c r="F28" s="37"/>
      <c r="G28" s="38">
        <f>SUM(G25:G27)</f>
        <v>344500</v>
      </c>
    </row>
    <row r="29" spans="1:7" ht="12" customHeight="1" x14ac:dyDescent="0.3">
      <c r="A29" s="2"/>
      <c r="B29" s="26"/>
      <c r="C29" s="28"/>
      <c r="D29" s="28"/>
      <c r="E29" s="28"/>
      <c r="F29" s="39"/>
      <c r="G29" s="39"/>
    </row>
    <row r="30" spans="1:7" ht="12" customHeight="1" x14ac:dyDescent="0.3">
      <c r="A30" s="5"/>
      <c r="B30" s="40" t="s">
        <v>20</v>
      </c>
      <c r="C30" s="41"/>
      <c r="D30" s="42"/>
      <c r="E30" s="42"/>
      <c r="F30" s="43"/>
      <c r="G30" s="43"/>
    </row>
    <row r="31" spans="1:7" ht="24" customHeight="1" x14ac:dyDescent="0.3">
      <c r="A31" s="5"/>
      <c r="B31" s="44" t="s">
        <v>12</v>
      </c>
      <c r="C31" s="45" t="s">
        <v>13</v>
      </c>
      <c r="D31" s="45" t="s">
        <v>14</v>
      </c>
      <c r="E31" s="44" t="s">
        <v>15</v>
      </c>
      <c r="F31" s="45" t="s">
        <v>16</v>
      </c>
      <c r="G31" s="44" t="s">
        <v>17</v>
      </c>
    </row>
    <row r="32" spans="1:7" ht="12" customHeight="1" x14ac:dyDescent="0.3">
      <c r="A32" s="5"/>
      <c r="B32" s="46"/>
      <c r="C32" s="47"/>
      <c r="D32" s="47"/>
      <c r="E32" s="47"/>
      <c r="F32" s="46"/>
      <c r="G32" s="46"/>
    </row>
    <row r="33" spans="1:13" ht="12" customHeight="1" x14ac:dyDescent="0.3">
      <c r="A33" s="5"/>
      <c r="B33" s="48" t="s">
        <v>21</v>
      </c>
      <c r="C33" s="49"/>
      <c r="D33" s="49"/>
      <c r="E33" s="49"/>
      <c r="F33" s="50"/>
      <c r="G33" s="50"/>
    </row>
    <row r="34" spans="1:13" ht="12" customHeight="1" x14ac:dyDescent="0.3">
      <c r="A34" s="2"/>
      <c r="B34" s="51"/>
      <c r="C34" s="52"/>
      <c r="D34" s="52"/>
      <c r="E34" s="52"/>
      <c r="F34" s="53"/>
      <c r="G34" s="53"/>
    </row>
    <row r="35" spans="1:13" ht="12" customHeight="1" x14ac:dyDescent="0.3">
      <c r="A35" s="5"/>
      <c r="B35" s="40" t="s">
        <v>22</v>
      </c>
      <c r="C35" s="41"/>
      <c r="D35" s="42"/>
      <c r="E35" s="42"/>
      <c r="F35" s="43"/>
      <c r="G35" s="43"/>
    </row>
    <row r="36" spans="1:13" ht="24" customHeight="1" x14ac:dyDescent="0.3">
      <c r="A36" s="5"/>
      <c r="B36" s="54" t="s">
        <v>12</v>
      </c>
      <c r="C36" s="54" t="s">
        <v>13</v>
      </c>
      <c r="D36" s="54" t="s">
        <v>14</v>
      </c>
      <c r="E36" s="54" t="s">
        <v>15</v>
      </c>
      <c r="F36" s="55" t="s">
        <v>16</v>
      </c>
      <c r="G36" s="54" t="s">
        <v>17</v>
      </c>
    </row>
    <row r="37" spans="1:13" ht="12.75" customHeight="1" x14ac:dyDescent="0.3">
      <c r="A37" s="25"/>
      <c r="B37" s="12"/>
      <c r="C37" s="33"/>
      <c r="D37" s="34"/>
      <c r="E37" s="15"/>
      <c r="F37" s="18"/>
      <c r="G37" s="18"/>
    </row>
    <row r="38" spans="1:13" ht="12.75" customHeight="1" x14ac:dyDescent="0.3">
      <c r="A38" s="25"/>
      <c r="B38" s="12"/>
      <c r="C38" s="33"/>
      <c r="D38" s="34"/>
      <c r="E38" s="15"/>
      <c r="F38" s="18"/>
      <c r="G38" s="18"/>
    </row>
    <row r="39" spans="1:13" ht="12.75" customHeight="1" x14ac:dyDescent="0.3">
      <c r="A39" s="5"/>
      <c r="B39" s="56" t="s">
        <v>23</v>
      </c>
      <c r="C39" s="57"/>
      <c r="D39" s="57"/>
      <c r="E39" s="57"/>
      <c r="F39" s="58"/>
      <c r="G39" s="59">
        <f>SUM(G37:G38)</f>
        <v>0</v>
      </c>
    </row>
    <row r="40" spans="1:13" ht="12" customHeight="1" x14ac:dyDescent="0.3">
      <c r="A40" s="2"/>
      <c r="B40" s="51"/>
      <c r="C40" s="52"/>
      <c r="D40" s="52"/>
      <c r="E40" s="52"/>
      <c r="F40" s="53"/>
      <c r="G40" s="53"/>
    </row>
    <row r="41" spans="1:13" ht="12" customHeight="1" x14ac:dyDescent="0.3">
      <c r="A41" s="5"/>
      <c r="B41" s="40" t="s">
        <v>24</v>
      </c>
      <c r="C41" s="41"/>
      <c r="D41" s="42"/>
      <c r="E41" s="42"/>
      <c r="F41" s="43"/>
      <c r="G41" s="43"/>
    </row>
    <row r="42" spans="1:13" ht="24" customHeight="1" x14ac:dyDescent="0.3">
      <c r="A42" s="5"/>
      <c r="B42" s="55" t="s">
        <v>25</v>
      </c>
      <c r="C42" s="55" t="s">
        <v>26</v>
      </c>
      <c r="D42" s="55" t="s">
        <v>27</v>
      </c>
      <c r="E42" s="55" t="s">
        <v>15</v>
      </c>
      <c r="F42" s="55" t="s">
        <v>16</v>
      </c>
      <c r="G42" s="55" t="s">
        <v>17</v>
      </c>
      <c r="I42" s="129"/>
      <c r="J42" s="129"/>
      <c r="K42" s="129"/>
      <c r="L42" s="129"/>
      <c r="M42" s="129"/>
    </row>
    <row r="43" spans="1:13" ht="23.4" customHeight="1" x14ac:dyDescent="0.3">
      <c r="A43" s="25"/>
      <c r="B43" s="140" t="s">
        <v>70</v>
      </c>
      <c r="C43" s="142" t="s">
        <v>71</v>
      </c>
      <c r="D43" s="142">
        <v>100</v>
      </c>
      <c r="E43" s="142" t="s">
        <v>72</v>
      </c>
      <c r="F43" s="142">
        <v>940</v>
      </c>
      <c r="G43" s="146">
        <f t="shared" ref="G43:G52" si="1">+F43*D43</f>
        <v>94000</v>
      </c>
      <c r="I43" s="130"/>
      <c r="J43" s="131"/>
      <c r="K43" s="132"/>
      <c r="L43" s="133"/>
      <c r="M43" s="134"/>
    </row>
    <row r="44" spans="1:13" ht="22.95" customHeight="1" x14ac:dyDescent="0.3">
      <c r="A44" s="25"/>
      <c r="B44" s="140" t="s">
        <v>110</v>
      </c>
      <c r="C44" s="142" t="s">
        <v>71</v>
      </c>
      <c r="D44" s="142">
        <v>100</v>
      </c>
      <c r="E44" s="142" t="s">
        <v>103</v>
      </c>
      <c r="F44" s="142">
        <v>601</v>
      </c>
      <c r="G44" s="146">
        <f t="shared" si="1"/>
        <v>60100</v>
      </c>
      <c r="I44" s="130"/>
      <c r="J44" s="131"/>
      <c r="K44" s="132"/>
      <c r="L44" s="133"/>
      <c r="M44" s="134"/>
    </row>
    <row r="45" spans="1:13" ht="22.95" customHeight="1" x14ac:dyDescent="0.3">
      <c r="A45" s="25"/>
      <c r="B45" s="140" t="s">
        <v>73</v>
      </c>
      <c r="C45" s="142" t="s">
        <v>71</v>
      </c>
      <c r="D45" s="142">
        <v>45</v>
      </c>
      <c r="E45" s="142" t="s">
        <v>109</v>
      </c>
      <c r="F45" s="142">
        <v>1505</v>
      </c>
      <c r="G45" s="146">
        <f t="shared" si="1"/>
        <v>67725</v>
      </c>
      <c r="I45" s="130"/>
      <c r="J45" s="131"/>
      <c r="K45" s="132"/>
      <c r="L45" s="133"/>
      <c r="M45" s="134"/>
    </row>
    <row r="46" spans="1:13" ht="12.75" customHeight="1" x14ac:dyDescent="0.3">
      <c r="A46" s="25"/>
      <c r="B46" s="140" t="s">
        <v>74</v>
      </c>
      <c r="C46" s="142" t="s">
        <v>75</v>
      </c>
      <c r="D46" s="142">
        <v>50</v>
      </c>
      <c r="E46" s="142" t="s">
        <v>63</v>
      </c>
      <c r="F46" s="142">
        <v>11000</v>
      </c>
      <c r="G46" s="146">
        <f t="shared" si="1"/>
        <v>550000</v>
      </c>
      <c r="I46" s="130"/>
      <c r="J46" s="131"/>
      <c r="K46" s="132"/>
      <c r="L46" s="133"/>
      <c r="M46" s="134"/>
    </row>
    <row r="47" spans="1:13" ht="20.399999999999999" customHeight="1" x14ac:dyDescent="0.3">
      <c r="A47" s="25"/>
      <c r="B47" s="140" t="s">
        <v>76</v>
      </c>
      <c r="C47" s="142" t="s">
        <v>71</v>
      </c>
      <c r="D47" s="142">
        <v>10</v>
      </c>
      <c r="E47" s="142" t="s">
        <v>77</v>
      </c>
      <c r="F47" s="142">
        <v>3920</v>
      </c>
      <c r="G47" s="146">
        <f t="shared" si="1"/>
        <v>39200</v>
      </c>
      <c r="I47" s="130"/>
      <c r="J47" s="131"/>
      <c r="K47" s="132"/>
      <c r="L47" s="133"/>
      <c r="M47" s="134"/>
    </row>
    <row r="48" spans="1:13" ht="22.2" customHeight="1" x14ac:dyDescent="0.3">
      <c r="A48" s="25"/>
      <c r="B48" s="140" t="s">
        <v>78</v>
      </c>
      <c r="C48" s="142" t="s">
        <v>71</v>
      </c>
      <c r="D48" s="142">
        <v>100</v>
      </c>
      <c r="E48" s="142" t="s">
        <v>68</v>
      </c>
      <c r="F48" s="142">
        <v>530</v>
      </c>
      <c r="G48" s="146">
        <f t="shared" si="1"/>
        <v>53000</v>
      </c>
      <c r="I48" s="130"/>
      <c r="J48" s="131"/>
      <c r="K48" s="132"/>
      <c r="L48" s="133"/>
      <c r="M48" s="134"/>
    </row>
    <row r="49" spans="1:13" ht="12.75" customHeight="1" x14ac:dyDescent="0.3">
      <c r="A49" s="25"/>
      <c r="B49" s="140" t="s">
        <v>79</v>
      </c>
      <c r="C49" s="142" t="s">
        <v>71</v>
      </c>
      <c r="D49" s="142">
        <v>369</v>
      </c>
      <c r="E49" s="142" t="s">
        <v>80</v>
      </c>
      <c r="F49" s="142">
        <v>461</v>
      </c>
      <c r="G49" s="146">
        <f t="shared" si="1"/>
        <v>170109</v>
      </c>
      <c r="I49" s="130"/>
      <c r="J49" s="131"/>
      <c r="K49" s="132"/>
      <c r="L49" s="133"/>
      <c r="M49" s="134"/>
    </row>
    <row r="50" spans="1:13" ht="12.75" customHeight="1" x14ac:dyDescent="0.3">
      <c r="A50" s="25"/>
      <c r="B50" s="140" t="s">
        <v>104</v>
      </c>
      <c r="C50" s="142" t="s">
        <v>71</v>
      </c>
      <c r="D50" s="142">
        <v>100</v>
      </c>
      <c r="E50" s="142" t="s">
        <v>80</v>
      </c>
      <c r="F50" s="142">
        <v>1680</v>
      </c>
      <c r="G50" s="146">
        <f t="shared" si="1"/>
        <v>168000</v>
      </c>
      <c r="I50" s="130"/>
      <c r="J50" s="131"/>
      <c r="K50" s="132"/>
      <c r="L50" s="133"/>
      <c r="M50" s="134"/>
    </row>
    <row r="51" spans="1:13" ht="12.75" customHeight="1" x14ac:dyDescent="0.3">
      <c r="A51" s="25"/>
      <c r="B51" s="140" t="s">
        <v>89</v>
      </c>
      <c r="C51" s="142" t="s">
        <v>71</v>
      </c>
      <c r="D51" s="142">
        <v>100</v>
      </c>
      <c r="E51" s="142" t="s">
        <v>103</v>
      </c>
      <c r="F51" s="142">
        <v>2326</v>
      </c>
      <c r="G51" s="146">
        <f t="shared" si="1"/>
        <v>232600</v>
      </c>
      <c r="I51" s="130"/>
      <c r="J51" s="131"/>
      <c r="K51" s="132"/>
      <c r="L51" s="133"/>
      <c r="M51" s="134"/>
    </row>
    <row r="52" spans="1:13" ht="12.75" customHeight="1" x14ac:dyDescent="0.3">
      <c r="A52" s="25"/>
      <c r="B52" s="140" t="s">
        <v>81</v>
      </c>
      <c r="C52" s="142" t="s">
        <v>71</v>
      </c>
      <c r="D52" s="142">
        <v>100</v>
      </c>
      <c r="E52" s="142" t="s">
        <v>82</v>
      </c>
      <c r="F52" s="142">
        <v>2379</v>
      </c>
      <c r="G52" s="146">
        <f t="shared" si="1"/>
        <v>237900</v>
      </c>
      <c r="I52" s="130"/>
      <c r="J52" s="131"/>
      <c r="K52" s="132"/>
      <c r="L52" s="133"/>
      <c r="M52" s="134"/>
    </row>
    <row r="53" spans="1:13" ht="12.75" customHeight="1" x14ac:dyDescent="0.3">
      <c r="A53" s="25"/>
      <c r="B53" s="16" t="s">
        <v>83</v>
      </c>
      <c r="C53" s="60" t="s">
        <v>75</v>
      </c>
      <c r="D53" s="143">
        <v>100</v>
      </c>
      <c r="E53" s="60" t="s">
        <v>77</v>
      </c>
      <c r="F53" s="144">
        <v>1730</v>
      </c>
      <c r="G53" s="144">
        <f t="shared" ref="G53:G56" si="2">+D53*F53</f>
        <v>173000</v>
      </c>
      <c r="I53" s="137"/>
      <c r="J53" s="131"/>
      <c r="K53" s="135"/>
      <c r="L53" s="133"/>
      <c r="M53" s="136"/>
    </row>
    <row r="54" spans="1:13" ht="12.75" customHeight="1" x14ac:dyDescent="0.3">
      <c r="A54" s="25"/>
      <c r="B54" s="16" t="s">
        <v>84</v>
      </c>
      <c r="C54" s="62" t="s">
        <v>85</v>
      </c>
      <c r="D54" s="62">
        <v>3</v>
      </c>
      <c r="E54" s="62" t="s">
        <v>68</v>
      </c>
      <c r="F54" s="144">
        <v>100352</v>
      </c>
      <c r="G54" s="144">
        <f t="shared" si="2"/>
        <v>301056</v>
      </c>
      <c r="I54" s="137"/>
      <c r="J54" s="131"/>
      <c r="K54" s="138"/>
      <c r="L54" s="133"/>
      <c r="M54" s="136"/>
    </row>
    <row r="55" spans="1:13" ht="12.75" customHeight="1" x14ac:dyDescent="0.3">
      <c r="A55" s="25"/>
      <c r="B55" s="16" t="s">
        <v>86</v>
      </c>
      <c r="C55" s="60" t="s">
        <v>75</v>
      </c>
      <c r="D55" s="143">
        <v>3</v>
      </c>
      <c r="E55" s="60" t="s">
        <v>68</v>
      </c>
      <c r="F55" s="144">
        <v>62720</v>
      </c>
      <c r="G55" s="144">
        <f t="shared" si="2"/>
        <v>188160</v>
      </c>
      <c r="I55" s="137"/>
      <c r="J55" s="131"/>
      <c r="K55" s="138"/>
      <c r="L55" s="133"/>
      <c r="M55" s="136"/>
    </row>
    <row r="56" spans="1:13" ht="12.75" customHeight="1" x14ac:dyDescent="0.3">
      <c r="A56" s="25"/>
      <c r="B56" s="16" t="s">
        <v>87</v>
      </c>
      <c r="C56" s="60" t="s">
        <v>75</v>
      </c>
      <c r="D56" s="143">
        <v>5</v>
      </c>
      <c r="E56" s="60" t="s">
        <v>77</v>
      </c>
      <c r="F56" s="144">
        <v>61600</v>
      </c>
      <c r="G56" s="144">
        <f t="shared" si="2"/>
        <v>308000</v>
      </c>
      <c r="I56" s="137"/>
      <c r="J56" s="131"/>
      <c r="K56" s="138"/>
      <c r="L56" s="133"/>
      <c r="M56" s="136"/>
    </row>
    <row r="57" spans="1:13" ht="13.5" customHeight="1" x14ac:dyDescent="0.3">
      <c r="A57" s="5"/>
      <c r="B57" s="63" t="s">
        <v>28</v>
      </c>
      <c r="C57" s="64"/>
      <c r="D57" s="64"/>
      <c r="E57" s="64"/>
      <c r="F57" s="65"/>
      <c r="G57" s="145">
        <f>SUM(G43:G56)</f>
        <v>2642850</v>
      </c>
      <c r="I57" s="137"/>
      <c r="J57" s="133"/>
      <c r="K57" s="138"/>
      <c r="L57" s="133"/>
      <c r="M57" s="136"/>
    </row>
    <row r="58" spans="1:13" ht="12" customHeight="1" x14ac:dyDescent="0.3">
      <c r="A58" s="2"/>
      <c r="B58" s="51"/>
      <c r="C58" s="52"/>
      <c r="D58" s="52"/>
      <c r="E58" s="66"/>
      <c r="F58" s="53"/>
      <c r="G58" s="53"/>
      <c r="I58" s="137"/>
      <c r="J58" s="133"/>
      <c r="K58" s="138"/>
      <c r="L58" s="133"/>
      <c r="M58" s="139"/>
    </row>
    <row r="59" spans="1:13" ht="12" customHeight="1" x14ac:dyDescent="0.3">
      <c r="A59" s="5"/>
      <c r="B59" s="40" t="s">
        <v>29</v>
      </c>
      <c r="C59" s="41"/>
      <c r="D59" s="42"/>
      <c r="E59" s="42"/>
      <c r="F59" s="43"/>
      <c r="G59" s="43"/>
      <c r="I59" s="137"/>
      <c r="J59" s="133"/>
      <c r="K59" s="138"/>
      <c r="L59" s="133"/>
      <c r="M59" s="136"/>
    </row>
    <row r="60" spans="1:13" ht="24" customHeight="1" x14ac:dyDescent="0.3">
      <c r="A60" s="5"/>
      <c r="B60" s="54" t="s">
        <v>30</v>
      </c>
      <c r="C60" s="55" t="s">
        <v>26</v>
      </c>
      <c r="D60" s="55" t="s">
        <v>27</v>
      </c>
      <c r="E60" s="54" t="s">
        <v>15</v>
      </c>
      <c r="F60" s="55" t="s">
        <v>16</v>
      </c>
      <c r="G60" s="54" t="s">
        <v>17</v>
      </c>
      <c r="I60" s="137"/>
      <c r="J60" s="133"/>
      <c r="K60" s="135"/>
      <c r="L60" s="133"/>
      <c r="M60" s="136"/>
    </row>
    <row r="61" spans="1:13" ht="12.75" customHeight="1" x14ac:dyDescent="0.3">
      <c r="A61" s="25"/>
      <c r="B61" s="12" t="s">
        <v>108</v>
      </c>
      <c r="C61" s="60" t="s">
        <v>106</v>
      </c>
      <c r="D61" s="61">
        <v>100</v>
      </c>
      <c r="E61" s="33" t="s">
        <v>107</v>
      </c>
      <c r="F61" s="67">
        <v>1200</v>
      </c>
      <c r="G61" s="61">
        <f>(D61*F61)</f>
        <v>120000</v>
      </c>
      <c r="I61" s="137"/>
      <c r="J61" s="133"/>
      <c r="K61" s="135"/>
      <c r="L61" s="133"/>
      <c r="M61" s="136"/>
    </row>
    <row r="62" spans="1:13" ht="13.5" customHeight="1" x14ac:dyDescent="0.3">
      <c r="A62" s="5"/>
      <c r="B62" s="68" t="s">
        <v>31</v>
      </c>
      <c r="C62" s="69"/>
      <c r="D62" s="69"/>
      <c r="E62" s="69"/>
      <c r="F62" s="70"/>
      <c r="G62" s="71">
        <f>SUM(G61)</f>
        <v>120000</v>
      </c>
      <c r="I62" s="137"/>
      <c r="J62" s="133"/>
      <c r="K62" s="138"/>
      <c r="L62" s="133"/>
      <c r="M62" s="136"/>
    </row>
    <row r="63" spans="1:13" ht="12" customHeight="1" x14ac:dyDescent="0.3">
      <c r="A63" s="2"/>
      <c r="B63" s="88"/>
      <c r="C63" s="88"/>
      <c r="D63" s="88"/>
      <c r="E63" s="88"/>
      <c r="F63" s="89"/>
      <c r="G63" s="89"/>
      <c r="I63" s="129"/>
      <c r="J63" s="129"/>
      <c r="K63" s="129"/>
      <c r="L63" s="129"/>
      <c r="M63" s="129"/>
    </row>
    <row r="64" spans="1:13" ht="12" customHeight="1" x14ac:dyDescent="0.3">
      <c r="A64" s="85"/>
      <c r="B64" s="90" t="s">
        <v>32</v>
      </c>
      <c r="C64" s="91"/>
      <c r="D64" s="91"/>
      <c r="E64" s="91"/>
      <c r="F64" s="91"/>
      <c r="G64" s="92">
        <f>G28+G39+G57+G62</f>
        <v>3107350</v>
      </c>
      <c r="I64" s="129"/>
      <c r="J64" s="129"/>
      <c r="K64" s="129"/>
      <c r="L64" s="129"/>
      <c r="M64" s="129"/>
    </row>
    <row r="65" spans="1:13" ht="12" customHeight="1" x14ac:dyDescent="0.3">
      <c r="A65" s="85"/>
      <c r="B65" s="93" t="s">
        <v>33</v>
      </c>
      <c r="C65" s="73"/>
      <c r="D65" s="73"/>
      <c r="E65" s="73"/>
      <c r="F65" s="73"/>
      <c r="G65" s="94">
        <f>G64*0.05</f>
        <v>155367.5</v>
      </c>
      <c r="I65" s="129"/>
      <c r="J65" s="129"/>
      <c r="K65" s="129"/>
      <c r="L65" s="129"/>
      <c r="M65" s="129"/>
    </row>
    <row r="66" spans="1:13" ht="12" customHeight="1" x14ac:dyDescent="0.3">
      <c r="A66" s="85"/>
      <c r="B66" s="95" t="s">
        <v>34</v>
      </c>
      <c r="C66" s="72"/>
      <c r="D66" s="72"/>
      <c r="E66" s="72"/>
      <c r="F66" s="72"/>
      <c r="G66" s="96">
        <f>G65+G64</f>
        <v>3262717.5</v>
      </c>
    </row>
    <row r="67" spans="1:13" ht="12" customHeight="1" x14ac:dyDescent="0.3">
      <c r="A67" s="85"/>
      <c r="B67" s="93" t="s">
        <v>35</v>
      </c>
      <c r="C67" s="73"/>
      <c r="D67" s="73"/>
      <c r="E67" s="73"/>
      <c r="F67" s="73"/>
      <c r="G67" s="94">
        <f>G12</f>
        <v>4200000</v>
      </c>
    </row>
    <row r="68" spans="1:13" ht="12" customHeight="1" x14ac:dyDescent="0.3">
      <c r="A68" s="85"/>
      <c r="B68" s="97" t="s">
        <v>36</v>
      </c>
      <c r="C68" s="98"/>
      <c r="D68" s="98"/>
      <c r="E68" s="98"/>
      <c r="F68" s="98"/>
      <c r="G68" s="99">
        <f>G67-G66</f>
        <v>937282.5</v>
      </c>
    </row>
    <row r="69" spans="1:13" ht="12" customHeight="1" x14ac:dyDescent="0.3">
      <c r="A69" s="85"/>
      <c r="B69" s="86" t="s">
        <v>37</v>
      </c>
      <c r="C69" s="87"/>
      <c r="D69" s="87"/>
      <c r="E69" s="87"/>
      <c r="F69" s="87"/>
      <c r="G69" s="82"/>
    </row>
    <row r="70" spans="1:13" ht="12.75" customHeight="1" thickBot="1" x14ac:dyDescent="0.35">
      <c r="A70" s="85"/>
      <c r="B70" s="100"/>
      <c r="C70" s="87"/>
      <c r="D70" s="87"/>
      <c r="E70" s="87"/>
      <c r="F70" s="87"/>
      <c r="G70" s="82"/>
    </row>
    <row r="71" spans="1:13" ht="12" customHeight="1" x14ac:dyDescent="0.3">
      <c r="A71" s="85"/>
      <c r="B71" s="112" t="s">
        <v>38</v>
      </c>
      <c r="C71" s="113"/>
      <c r="D71" s="113"/>
      <c r="E71" s="113"/>
      <c r="F71" s="114"/>
      <c r="G71" s="82"/>
    </row>
    <row r="72" spans="1:13" ht="12" customHeight="1" x14ac:dyDescent="0.3">
      <c r="A72" s="85"/>
      <c r="B72" s="115" t="s">
        <v>39</v>
      </c>
      <c r="C72" s="84"/>
      <c r="D72" s="84"/>
      <c r="E72" s="84"/>
      <c r="F72" s="116"/>
      <c r="G72" s="82"/>
    </row>
    <row r="73" spans="1:13" ht="12" customHeight="1" x14ac:dyDescent="0.3">
      <c r="A73" s="85"/>
      <c r="B73" s="115" t="s">
        <v>40</v>
      </c>
      <c r="C73" s="84"/>
      <c r="D73" s="84"/>
      <c r="E73" s="84"/>
      <c r="F73" s="116"/>
      <c r="G73" s="82"/>
    </row>
    <row r="74" spans="1:13" ht="12" customHeight="1" x14ac:dyDescent="0.3">
      <c r="A74" s="85"/>
      <c r="B74" s="115" t="s">
        <v>41</v>
      </c>
      <c r="C74" s="84"/>
      <c r="D74" s="84"/>
      <c r="E74" s="84"/>
      <c r="F74" s="116"/>
      <c r="G74" s="82"/>
    </row>
    <row r="75" spans="1:13" ht="12" customHeight="1" x14ac:dyDescent="0.3">
      <c r="A75" s="85"/>
      <c r="B75" s="115" t="s">
        <v>42</v>
      </c>
      <c r="C75" s="84"/>
      <c r="D75" s="84"/>
      <c r="E75" s="84"/>
      <c r="F75" s="116"/>
      <c r="G75" s="82"/>
    </row>
    <row r="76" spans="1:13" ht="12" customHeight="1" x14ac:dyDescent="0.3">
      <c r="A76" s="85"/>
      <c r="B76" s="115" t="s">
        <v>43</v>
      </c>
      <c r="C76" s="84"/>
      <c r="D76" s="84"/>
      <c r="E76" s="84"/>
      <c r="F76" s="116"/>
      <c r="G76" s="82"/>
    </row>
    <row r="77" spans="1:13" ht="12.75" customHeight="1" thickBot="1" x14ac:dyDescent="0.35">
      <c r="A77" s="85"/>
      <c r="B77" s="117" t="s">
        <v>44</v>
      </c>
      <c r="C77" s="118"/>
      <c r="D77" s="118"/>
      <c r="E77" s="118"/>
      <c r="F77" s="119"/>
      <c r="G77" s="82"/>
    </row>
    <row r="78" spans="1:13" ht="12.75" customHeight="1" x14ac:dyDescent="0.3">
      <c r="A78" s="85"/>
      <c r="B78" s="110"/>
      <c r="C78" s="84"/>
      <c r="D78" s="84"/>
      <c r="E78" s="84"/>
      <c r="F78" s="84"/>
      <c r="G78" s="82"/>
    </row>
    <row r="79" spans="1:13" ht="15" customHeight="1" thickBot="1" x14ac:dyDescent="0.35">
      <c r="A79" s="85"/>
      <c r="B79" s="147" t="s">
        <v>45</v>
      </c>
      <c r="C79" s="148"/>
      <c r="D79" s="109"/>
      <c r="E79" s="75"/>
      <c r="F79" s="75"/>
      <c r="G79" s="82"/>
    </row>
    <row r="80" spans="1:13" ht="12" customHeight="1" x14ac:dyDescent="0.3">
      <c r="A80" s="85"/>
      <c r="B80" s="102" t="s">
        <v>30</v>
      </c>
      <c r="C80" s="76" t="s">
        <v>90</v>
      </c>
      <c r="D80" s="103" t="s">
        <v>46</v>
      </c>
      <c r="E80" s="75"/>
      <c r="F80" s="75"/>
      <c r="G80" s="82"/>
    </row>
    <row r="81" spans="1:7" ht="12" customHeight="1" x14ac:dyDescent="0.3">
      <c r="A81" s="85"/>
      <c r="B81" s="104" t="s">
        <v>47</v>
      </c>
      <c r="C81" s="77">
        <f>G28</f>
        <v>344500</v>
      </c>
      <c r="D81" s="105">
        <f>(C81/C87)</f>
        <v>0.10558683060976011</v>
      </c>
      <c r="E81" s="75"/>
      <c r="F81" s="75"/>
      <c r="G81" s="82"/>
    </row>
    <row r="82" spans="1:7" ht="12" customHeight="1" x14ac:dyDescent="0.3">
      <c r="A82" s="85"/>
      <c r="B82" s="104" t="s">
        <v>48</v>
      </c>
      <c r="C82" s="78">
        <v>0</v>
      </c>
      <c r="D82" s="105">
        <v>0</v>
      </c>
      <c r="E82" s="75"/>
      <c r="F82" s="75"/>
      <c r="G82" s="82"/>
    </row>
    <row r="83" spans="1:7" ht="12" customHeight="1" x14ac:dyDescent="0.3">
      <c r="A83" s="85"/>
      <c r="B83" s="104" t="s">
        <v>49</v>
      </c>
      <c r="C83" s="77">
        <v>0</v>
      </c>
      <c r="D83" s="105">
        <f>(C83/C87)</f>
        <v>0</v>
      </c>
      <c r="E83" s="75"/>
      <c r="F83" s="75"/>
      <c r="G83" s="82"/>
    </row>
    <row r="84" spans="1:7" ht="12" customHeight="1" x14ac:dyDescent="0.3">
      <c r="A84" s="85"/>
      <c r="B84" s="104" t="s">
        <v>25</v>
      </c>
      <c r="C84" s="77">
        <f>G57</f>
        <v>2642850</v>
      </c>
      <c r="D84" s="105">
        <f>(C84/C87)</f>
        <v>0.81001496451960675</v>
      </c>
      <c r="E84" s="75"/>
      <c r="F84" s="75"/>
      <c r="G84" s="82"/>
    </row>
    <row r="85" spans="1:7" ht="12" customHeight="1" x14ac:dyDescent="0.3">
      <c r="A85" s="85"/>
      <c r="B85" s="104" t="s">
        <v>50</v>
      </c>
      <c r="C85" s="79">
        <f>G62</f>
        <v>120000</v>
      </c>
      <c r="D85" s="105">
        <f>(C85/C87)</f>
        <v>3.6779157251585523E-2</v>
      </c>
      <c r="E85" s="81"/>
      <c r="F85" s="81"/>
      <c r="G85" s="82"/>
    </row>
    <row r="86" spans="1:7" ht="12" customHeight="1" x14ac:dyDescent="0.3">
      <c r="A86" s="85"/>
      <c r="B86" s="104" t="s">
        <v>51</v>
      </c>
      <c r="C86" s="79">
        <f>G65</f>
        <v>155367.5</v>
      </c>
      <c r="D86" s="105">
        <f>(C86/C87)</f>
        <v>4.7619047619047616E-2</v>
      </c>
      <c r="E86" s="81"/>
      <c r="F86" s="81"/>
      <c r="G86" s="82"/>
    </row>
    <row r="87" spans="1:7" ht="12.75" customHeight="1" thickBot="1" x14ac:dyDescent="0.35">
      <c r="A87" s="85"/>
      <c r="B87" s="106" t="s">
        <v>52</v>
      </c>
      <c r="C87" s="107">
        <f>SUM(C81:C86)</f>
        <v>3262717.5</v>
      </c>
      <c r="D87" s="108">
        <f>SUM(D81:D86)</f>
        <v>1</v>
      </c>
      <c r="E87" s="81"/>
      <c r="F87" s="81"/>
      <c r="G87" s="82"/>
    </row>
    <row r="88" spans="1:7" ht="12" customHeight="1" x14ac:dyDescent="0.3">
      <c r="A88" s="85"/>
      <c r="B88" s="100"/>
      <c r="C88" s="87"/>
      <c r="D88" s="87"/>
      <c r="E88" s="87"/>
      <c r="F88" s="87"/>
      <c r="G88" s="82"/>
    </row>
    <row r="89" spans="1:7" ht="12.75" customHeight="1" x14ac:dyDescent="0.3">
      <c r="A89" s="85"/>
      <c r="B89" s="101"/>
      <c r="C89" s="87"/>
      <c r="D89" s="87"/>
      <c r="E89" s="87"/>
      <c r="F89" s="87"/>
      <c r="G89" s="82"/>
    </row>
    <row r="90" spans="1:7" ht="12" customHeight="1" thickBot="1" x14ac:dyDescent="0.35">
      <c r="A90" s="74"/>
      <c r="B90" s="121"/>
      <c r="C90" s="122" t="s">
        <v>101</v>
      </c>
      <c r="D90" s="123"/>
      <c r="E90" s="124"/>
      <c r="F90" s="80"/>
      <c r="G90" s="82"/>
    </row>
    <row r="91" spans="1:7" ht="12" customHeight="1" x14ac:dyDescent="0.3">
      <c r="A91" s="85"/>
      <c r="B91" s="125" t="s">
        <v>100</v>
      </c>
      <c r="C91" s="126">
        <v>150</v>
      </c>
      <c r="D91" s="126">
        <v>180</v>
      </c>
      <c r="E91" s="127">
        <v>200</v>
      </c>
      <c r="F91" s="120"/>
      <c r="G91" s="83"/>
    </row>
    <row r="92" spans="1:7" ht="12.75" customHeight="1" thickBot="1" x14ac:dyDescent="0.35">
      <c r="A92" s="85"/>
      <c r="B92" s="106" t="s">
        <v>102</v>
      </c>
      <c r="C92" s="107">
        <f>(G66/C91)</f>
        <v>21751.45</v>
      </c>
      <c r="D92" s="107">
        <f>(G66/D91)</f>
        <v>18126.208333333332</v>
      </c>
      <c r="E92" s="128">
        <f>(G66/E91)</f>
        <v>16313.5875</v>
      </c>
      <c r="F92" s="120"/>
      <c r="G92" s="83"/>
    </row>
    <row r="93" spans="1:7" ht="15.6" customHeight="1" x14ac:dyDescent="0.3">
      <c r="A93" s="85"/>
      <c r="B93" s="111" t="s">
        <v>53</v>
      </c>
      <c r="C93" s="84"/>
      <c r="D93" s="84"/>
      <c r="E93" s="84"/>
      <c r="F93" s="84"/>
      <c r="G93" s="84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87F457-11D3-4551-975A-365BA1E0DEFD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1030f0af-99cb-42f1-88fc-acec73331192"/>
    <ds:schemaRef ds:uri="http://schemas.microsoft.com/office/infopath/2007/PartnerControls"/>
    <ds:schemaRef ds:uri="c5dbce2d-49dc-4afe-a5b0-d7fb7a901161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AD9DA8A-4DC3-4B85-AEB0-EC92397080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985117-8B29-42A8-82AD-DFA14420B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2023-03-31T13:48:10Z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