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POROTO GRANADO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8" l="1"/>
  <c r="G69" i="8"/>
  <c r="G49" i="8"/>
  <c r="G48" i="8"/>
  <c r="G76" i="8" l="1"/>
  <c r="C99" i="8" l="1"/>
  <c r="G33" i="8" l="1"/>
  <c r="G32" i="8"/>
  <c r="G31" i="8"/>
  <c r="G30" i="8"/>
  <c r="G29" i="8"/>
  <c r="G28" i="8"/>
  <c r="G27" i="8"/>
  <c r="G26" i="8"/>
  <c r="G25" i="8"/>
  <c r="G24" i="8"/>
  <c r="G23" i="8"/>
  <c r="G22" i="8"/>
  <c r="G21" i="8"/>
  <c r="G70" i="8"/>
  <c r="G68" i="8"/>
  <c r="G67" i="8"/>
  <c r="G66" i="8"/>
  <c r="G64" i="8"/>
  <c r="G63" i="8"/>
  <c r="G62" i="8"/>
  <c r="G60" i="8"/>
  <c r="G59" i="8"/>
  <c r="G57" i="8"/>
  <c r="G55" i="8"/>
  <c r="G71" i="8" s="1"/>
  <c r="C98" i="8" s="1"/>
  <c r="G34" i="8" l="1"/>
  <c r="C95" i="8" s="1"/>
  <c r="G50" i="8"/>
  <c r="C97" i="8" s="1"/>
  <c r="G43" i="8"/>
  <c r="G42" i="8"/>
  <c r="G41" i="8"/>
  <c r="G39" i="8"/>
  <c r="G40" i="8"/>
  <c r="D105" i="8" l="1"/>
  <c r="G38" i="8" l="1"/>
  <c r="G44" i="8" s="1"/>
  <c r="G12" i="8"/>
  <c r="G81" i="8" s="1"/>
  <c r="C96" i="8" l="1"/>
  <c r="G79" i="8"/>
  <c r="C100" i="8" s="1"/>
  <c r="C101" i="8" s="1"/>
  <c r="D96" i="8" s="1"/>
  <c r="G80" i="8" l="1"/>
  <c r="D97" i="8"/>
  <c r="D98" i="8"/>
  <c r="D95" i="8"/>
  <c r="D100" i="8"/>
  <c r="D99" i="8"/>
  <c r="E106" i="8" l="1"/>
  <c r="D106" i="8"/>
  <c r="G82" i="8"/>
  <c r="C106" i="8"/>
  <c r="D101" i="8"/>
</calcChain>
</file>

<file path=xl/sharedStrings.xml><?xml version="1.0" encoding="utf-8"?>
<sst xmlns="http://schemas.openxmlformats.org/spreadsheetml/2006/main" count="197" uniqueCount="130">
  <si>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</si>
  <si>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</si>
  <si>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</si>
  <si>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</si>
  <si>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</si>
  <si>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</si>
  <si>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</si>
  <si>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</si>
  <si>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</si>
  <si>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</si>
  <si>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</si>
  <si>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</si>
  <si>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</si>
  <si>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</si>
  <si>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</si>
  <si>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</si>
  <si>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</si>
  <si>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</si>
  <si>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</si>
  <si>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</si>
  <si>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</si>
  <si>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</si>
  <si>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MAQUINARIA</t>
  </si>
  <si>
    <t>JM</t>
  </si>
  <si>
    <t>INSUMOS</t>
  </si>
  <si>
    <t>Insumos</t>
  </si>
  <si>
    <t>Unidad (Kg/l/u)</t>
  </si>
  <si>
    <t>Cantidad (Kg/l/u)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</si>
  <si>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</si>
  <si>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</si>
  <si>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</si>
  <si>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</si>
  <si>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</si>
  <si>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</si>
  <si>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</si>
  <si>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</si>
  <si>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</si>
  <si>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</si>
  <si>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</si>
  <si>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</si>
  <si>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</si>
  <si>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</si>
  <si>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</si>
  <si>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</si>
  <si>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</si>
  <si>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</si>
  <si>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</si>
  <si>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</si>
  <si>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</si>
  <si>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</si>
  <si>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</si>
  <si>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</si>
  <si>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</si>
  <si>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</si>
  <si>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</si>
  <si>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Aradura</t>
  </si>
  <si>
    <t>Melgadura</t>
  </si>
  <si>
    <t>kg</t>
  </si>
  <si>
    <t>Rengo</t>
  </si>
  <si>
    <t>Noviembre</t>
  </si>
  <si>
    <t>Febrero</t>
  </si>
  <si>
    <t>Septiembre</t>
  </si>
  <si>
    <t>Octubre</t>
  </si>
  <si>
    <t>Diciembre</t>
  </si>
  <si>
    <t>lt</t>
  </si>
  <si>
    <t>Fosfimax</t>
  </si>
  <si>
    <t>Enero</t>
  </si>
  <si>
    <t>Lib. B. O´Higgins</t>
  </si>
  <si>
    <t xml:space="preserve">Noviembre </t>
  </si>
  <si>
    <t>SEMILLAS</t>
  </si>
  <si>
    <t>Semilla</t>
  </si>
  <si>
    <t>FERTLIZANTES</t>
  </si>
  <si>
    <t>HERBICIDAS</t>
  </si>
  <si>
    <t>INSECTICIDAS</t>
  </si>
  <si>
    <t xml:space="preserve">Sequia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</si>
  <si>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</si>
  <si>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</si>
  <si>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GRANADO</t>
  </si>
  <si>
    <t>RENDIMIENTO (lonas/25kg)</t>
  </si>
  <si>
    <t>Rubí, Magnum</t>
  </si>
  <si>
    <t>diciembre</t>
  </si>
  <si>
    <t>PRECIO ESPERADO ($/lona)</t>
  </si>
  <si>
    <t xml:space="preserve">Todas </t>
  </si>
  <si>
    <t>diciembre- febrero</t>
  </si>
  <si>
    <t>Tapadura</t>
  </si>
  <si>
    <t>Surquedura</t>
  </si>
  <si>
    <t>Cultivadora</t>
  </si>
  <si>
    <t>Aporca</t>
  </si>
  <si>
    <t>JA</t>
  </si>
  <si>
    <t>agosto-septiembre</t>
  </si>
  <si>
    <t>septiembre-octubre</t>
  </si>
  <si>
    <t>octubre-noviembre</t>
  </si>
  <si>
    <t>Rastraje</t>
  </si>
  <si>
    <t>agosto- septiembre</t>
  </si>
  <si>
    <t>Subtotal costo maquinaria</t>
  </si>
  <si>
    <t>Agosto-Noviembre</t>
  </si>
  <si>
    <t>Mezcla NPK 10-21-20</t>
  </si>
  <si>
    <t>Octubre-Noviembre</t>
  </si>
  <si>
    <t>Basagran 480</t>
  </si>
  <si>
    <t>Bentax</t>
  </si>
  <si>
    <t>Bulldock</t>
  </si>
  <si>
    <t>Muralla</t>
  </si>
  <si>
    <t>Zero 5 EC</t>
  </si>
  <si>
    <t>Aminoterra</t>
  </si>
  <si>
    <t>Septiembre-Octubre</t>
  </si>
  <si>
    <t>Magnesio</t>
  </si>
  <si>
    <t>Sacos</t>
  </si>
  <si>
    <t>c/u</t>
  </si>
  <si>
    <t>Enero-Febrero</t>
  </si>
  <si>
    <t>Hilo</t>
  </si>
  <si>
    <t>m</t>
  </si>
  <si>
    <t>Subtotal insumos</t>
  </si>
  <si>
    <t>Subtotal Jornadas animal</t>
  </si>
  <si>
    <t>Aplicac. de fertilizantes</t>
  </si>
  <si>
    <t>Agosto-Septiembre</t>
  </si>
  <si>
    <t>Paleo de acequias</t>
  </si>
  <si>
    <t>Aplicación de insecticida al suelo</t>
  </si>
  <si>
    <t>Siembra y fertilización</t>
  </si>
  <si>
    <t>Agostobre-Noviembre</t>
  </si>
  <si>
    <t>Riego (1)</t>
  </si>
  <si>
    <t>Riegos (3)</t>
  </si>
  <si>
    <t>Aplicación de herbicida</t>
  </si>
  <si>
    <t>Riegos (4)</t>
  </si>
  <si>
    <t>Aplicación de pesticidas</t>
  </si>
  <si>
    <t>Cosecha</t>
  </si>
  <si>
    <t>Subtotal Jornadas hombre</t>
  </si>
  <si>
    <t>Subtotal otros</t>
  </si>
  <si>
    <t>ESCENARIOS COSTO UNITARIO  ($/lona)</t>
  </si>
  <si>
    <t>Rendimiento  (lona/hà)</t>
  </si>
  <si>
    <t>Costo unitario ($/ lona)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</si>
</sst>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5"/>
    <xf numFmtId="9" fontId="6" fillId="0" borderId="15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0" fillId="2" borderId="17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15" xfId="0" applyFont="1" applyFill="1" applyBorder="1" applyAlignment="1">
      <alignment vertical="center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49" fontId="4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/>
    <xf numFmtId="0" fontId="1" fillId="8" borderId="28" xfId="0" applyFont="1" applyFill="1" applyBorder="1" applyAlignment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/>
    <xf numFmtId="49" fontId="4" fillId="7" borderId="19" xfId="0" applyNumberFormat="1" applyFont="1" applyFill="1" applyBorder="1" applyAlignment="1">
      <alignment vertical="center"/>
    </xf>
    <xf numFmtId="49" fontId="4" fillId="7" borderId="16" xfId="0" applyNumberFormat="1" applyFont="1" applyFill="1" applyBorder="1" applyAlignment="1">
      <alignment horizontal="center" vertical="center"/>
    </xf>
    <xf numFmtId="49" fontId="1" fillId="7" borderId="2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22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/>
    </xf>
    <xf numFmtId="49" fontId="4" fillId="7" borderId="23" xfId="0" applyNumberFormat="1" applyFont="1" applyFill="1" applyBorder="1" applyAlignment="1">
      <alignment vertical="center"/>
    </xf>
    <xf numFmtId="165" fontId="4" fillId="7" borderId="24" xfId="0" applyNumberFormat="1" applyFont="1" applyFill="1" applyBorder="1" applyAlignment="1">
      <alignment vertical="center"/>
    </xf>
    <xf numFmtId="9" fontId="4" fillId="7" borderId="25" xfId="0" applyNumberFormat="1" applyFont="1" applyFill="1" applyBorder="1" applyAlignment="1">
      <alignment vertical="center"/>
    </xf>
    <xf numFmtId="49" fontId="4" fillId="7" borderId="37" xfId="0" applyNumberFormat="1" applyFont="1" applyFill="1" applyBorder="1" applyAlignment="1">
      <alignment vertical="center"/>
    </xf>
    <xf numFmtId="3" fontId="4" fillId="7" borderId="38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/>
    </xf>
    <xf numFmtId="0" fontId="5" fillId="9" borderId="42" xfId="0" applyFont="1" applyFill="1" applyBorder="1"/>
    <xf numFmtId="0" fontId="5" fillId="9" borderId="42" xfId="0" applyFont="1" applyFill="1" applyBorder="1" applyAlignment="1" applyProtection="1">
      <alignment horizontal="center"/>
    </xf>
    <xf numFmtId="3" fontId="5" fillId="9" borderId="42" xfId="0" applyNumberFormat="1" applyFont="1" applyFill="1" applyBorder="1" applyAlignment="1" applyProtection="1">
      <alignment horizontal="center"/>
    </xf>
    <xf numFmtId="3" fontId="5" fillId="9" borderId="42" xfId="0" applyNumberFormat="1" applyFont="1" applyFill="1" applyBorder="1" applyAlignment="1">
      <alignment horizontal="center"/>
    </xf>
    <xf numFmtId="3" fontId="4" fillId="7" borderId="38" xfId="0" applyNumberFormat="1" applyFont="1" applyFill="1" applyBorder="1" applyAlignment="1">
      <alignment horizontal="right" vertical="center"/>
    </xf>
    <xf numFmtId="3" fontId="5" fillId="9" borderId="15" xfId="0" applyNumberFormat="1" applyFont="1" applyFill="1" applyBorder="1" applyAlignment="1" applyProtection="1">
      <alignment horizontal="center"/>
    </xf>
    <xf numFmtId="3" fontId="5" fillId="9" borderId="44" xfId="0" applyNumberFormat="1" applyFont="1" applyFill="1" applyBorder="1" applyAlignment="1">
      <alignment horizontal="center"/>
    </xf>
    <xf numFmtId="49" fontId="10" fillId="8" borderId="26" xfId="0" applyNumberFormat="1" applyFont="1" applyFill="1" applyBorder="1" applyAlignment="1">
      <alignment vertical="center"/>
    </xf>
    <xf numFmtId="0" fontId="4" fillId="8" borderId="27" xfId="0" applyFont="1" applyFill="1" applyBorder="1" applyAlignment="1">
      <alignment vertical="center"/>
    </xf>
    <xf numFmtId="49" fontId="10" fillId="8" borderId="39" xfId="0" applyNumberFormat="1" applyFont="1" applyFill="1" applyBorder="1" applyAlignment="1">
      <alignment horizontal="center" vertical="center"/>
    </xf>
    <xf numFmtId="49" fontId="10" fillId="8" borderId="40" xfId="0" applyNumberFormat="1" applyFont="1" applyFill="1" applyBorder="1" applyAlignment="1">
      <alignment horizontal="center" vertical="center"/>
    </xf>
    <xf numFmtId="49" fontId="10" fillId="8" borderId="41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4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1" fillId="10" borderId="45" xfId="0" applyFont="1" applyFill="1" applyBorder="1" applyAlignment="1">
      <alignment horizontal="right"/>
    </xf>
    <xf numFmtId="0" fontId="1" fillId="2" borderId="7" xfId="0" applyFont="1" applyFill="1" applyBorder="1"/>
    <xf numFmtId="3" fontId="1" fillId="0" borderId="4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1" fillId="10" borderId="45" xfId="0" applyFont="1" applyFill="1" applyBorder="1" applyAlignment="1">
      <alignment horizontal="right" vertical="center" wrapText="1"/>
    </xf>
    <xf numFmtId="17" fontId="1" fillId="0" borderId="45" xfId="0" applyNumberFormat="1" applyFont="1" applyFill="1" applyBorder="1" applyAlignment="1">
      <alignment horizontal="right" vertical="center"/>
    </xf>
    <xf numFmtId="0" fontId="1" fillId="10" borderId="45" xfId="0" applyFont="1" applyFill="1" applyBorder="1" applyAlignment="1">
      <alignment horizontal="right" vertical="center"/>
    </xf>
    <xf numFmtId="3" fontId="1" fillId="0" borderId="4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1" fillId="0" borderId="45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17" fontId="1" fillId="0" borderId="45" xfId="0" applyNumberFormat="1" applyFont="1" applyBorder="1" applyAlignment="1">
      <alignment horizontal="right" vertical="center"/>
    </xf>
    <xf numFmtId="17" fontId="1" fillId="10" borderId="4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0" borderId="45" xfId="0" applyFont="1" applyBorder="1" applyAlignment="1">
      <alignment horizontal="right" vertical="center" wrapText="1"/>
    </xf>
    <xf numFmtId="0" fontId="11" fillId="2" borderId="8" xfId="0" applyFont="1" applyFill="1" applyBorder="1" applyAlignment="1">
      <alignment wrapText="1"/>
    </xf>
    <xf numFmtId="14" fontId="11" fillId="2" borderId="9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right"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/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/>
    <xf numFmtId="3" fontId="11" fillId="2" borderId="12" xfId="0" applyNumberFormat="1" applyFont="1" applyFill="1" applyBorder="1" applyAlignment="1">
      <alignment horizontal="right"/>
    </xf>
    <xf numFmtId="49" fontId="13" fillId="5" borderId="46" xfId="0" applyNumberFormat="1" applyFont="1" applyFill="1" applyBorder="1" applyAlignment="1">
      <alignment vertical="center"/>
    </xf>
    <xf numFmtId="0" fontId="13" fillId="5" borderId="47" xfId="0" applyFont="1" applyFill="1" applyBorder="1" applyAlignment="1">
      <alignment vertical="center"/>
    </xf>
    <xf numFmtId="164" fontId="13" fillId="5" borderId="48" xfId="0" applyNumberFormat="1" applyFont="1" applyFill="1" applyBorder="1" applyAlignment="1">
      <alignment vertical="center"/>
    </xf>
    <xf numFmtId="49" fontId="13" fillId="3" borderId="49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4" fontId="13" fillId="3" borderId="50" xfId="0" applyNumberFormat="1" applyFont="1" applyFill="1" applyBorder="1" applyAlignment="1">
      <alignment vertical="center"/>
    </xf>
    <xf numFmtId="49" fontId="13" fillId="5" borderId="49" xfId="0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4" fontId="13" fillId="5" borderId="50" xfId="0" applyNumberFormat="1" applyFont="1" applyFill="1" applyBorder="1" applyAlignment="1">
      <alignment vertical="center"/>
    </xf>
    <xf numFmtId="49" fontId="13" fillId="5" borderId="51" xfId="0" applyNumberFormat="1" applyFont="1" applyFill="1" applyBorder="1" applyAlignment="1">
      <alignment vertical="center"/>
    </xf>
    <xf numFmtId="0" fontId="14" fillId="5" borderId="43" xfId="0" applyFont="1" applyFill="1" applyBorder="1" applyAlignment="1">
      <alignment vertical="center"/>
    </xf>
    <xf numFmtId="164" fontId="13" fillId="11" borderId="5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08988" cy="116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tabSelected="1" topLeftCell="B1" zoomScale="118" zoomScaleNormal="118" workbookViewId="0">
      <selection activeCell="D10" sqref="D1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5" customWidth="1"/>
    <col min="6" max="6" width="18.7109375" style="1" customWidth="1"/>
    <col min="7" max="7" width="17.140625" style="1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13"/>
      <c r="F1" s="2"/>
      <c r="G1" s="9"/>
    </row>
    <row r="2" spans="1:255" ht="15" customHeight="1" x14ac:dyDescent="0.25">
      <c r="A2" s="2"/>
      <c r="B2" s="2"/>
      <c r="C2" s="2"/>
      <c r="D2" s="2"/>
      <c r="E2" s="13"/>
      <c r="F2" s="2"/>
      <c r="G2" s="9"/>
    </row>
    <row r="3" spans="1:255" ht="15" customHeight="1" x14ac:dyDescent="0.25">
      <c r="A3" s="2"/>
      <c r="B3" s="2"/>
      <c r="C3" s="2"/>
      <c r="D3" s="2"/>
      <c r="E3" s="13"/>
      <c r="F3" s="2"/>
      <c r="G3" s="9"/>
    </row>
    <row r="4" spans="1:255" ht="15" customHeight="1" x14ac:dyDescent="0.25">
      <c r="A4" s="2"/>
      <c r="B4" s="2"/>
      <c r="C4" s="2"/>
      <c r="D4" s="2"/>
      <c r="E4" s="13"/>
      <c r="F4" s="2"/>
      <c r="G4" s="9"/>
    </row>
    <row r="5" spans="1:255" ht="15" customHeight="1" x14ac:dyDescent="0.25">
      <c r="A5" s="2"/>
      <c r="B5" s="2"/>
      <c r="C5" s="2"/>
      <c r="D5" s="2"/>
      <c r="E5" s="13"/>
      <c r="F5" s="2"/>
      <c r="G5" s="9"/>
    </row>
    <row r="6" spans="1:255" ht="15" customHeight="1" x14ac:dyDescent="0.25">
      <c r="A6" s="2"/>
      <c r="B6" s="2"/>
      <c r="C6" s="2"/>
      <c r="D6" s="2"/>
      <c r="E6" s="13"/>
      <c r="F6" s="2"/>
      <c r="G6" s="9"/>
    </row>
    <row r="7" spans="1:255" ht="15" customHeight="1" x14ac:dyDescent="0.25">
      <c r="A7" s="2"/>
      <c r="B7" s="2"/>
      <c r="C7" s="2"/>
      <c r="D7" s="2"/>
      <c r="E7" s="13"/>
      <c r="F7" s="2"/>
      <c r="G7" s="9"/>
    </row>
    <row r="8" spans="1:255" ht="15" customHeight="1" x14ac:dyDescent="0.25">
      <c r="A8" s="2"/>
      <c r="B8" s="3"/>
      <c r="C8" s="4"/>
      <c r="D8" s="2"/>
      <c r="E8" s="14"/>
      <c r="F8" s="4"/>
      <c r="G8" s="10"/>
    </row>
    <row r="9" spans="1:255" s="85" customFormat="1" ht="12" customHeight="1" x14ac:dyDescent="0.25">
      <c r="A9" s="79"/>
      <c r="B9" s="80" t="s">
        <v>0</v>
      </c>
      <c r="C9" s="81" t="s">
        <v>77</v>
      </c>
      <c r="D9" s="82"/>
      <c r="E9" s="75" t="s">
        <v>78</v>
      </c>
      <c r="F9" s="76"/>
      <c r="G9" s="83">
        <v>300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</row>
    <row r="10" spans="1:255" s="85" customFormat="1" ht="25.5" customHeight="1" x14ac:dyDescent="0.25">
      <c r="A10" s="79"/>
      <c r="B10" s="6" t="s">
        <v>1</v>
      </c>
      <c r="C10" s="86" t="s">
        <v>79</v>
      </c>
      <c r="D10" s="82"/>
      <c r="E10" s="77" t="s">
        <v>2</v>
      </c>
      <c r="F10" s="78"/>
      <c r="G10" s="87" t="s">
        <v>80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</row>
    <row r="11" spans="1:255" s="85" customFormat="1" ht="18" customHeight="1" x14ac:dyDescent="0.25">
      <c r="A11" s="79"/>
      <c r="B11" s="6" t="s">
        <v>3</v>
      </c>
      <c r="C11" s="88" t="s">
        <v>51</v>
      </c>
      <c r="D11" s="82"/>
      <c r="E11" s="77" t="s">
        <v>81</v>
      </c>
      <c r="F11" s="78"/>
      <c r="G11" s="89">
        <v>22000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</row>
    <row r="12" spans="1:255" s="85" customFormat="1" ht="11.25" customHeight="1" x14ac:dyDescent="0.25">
      <c r="A12" s="79"/>
      <c r="B12" s="6" t="s">
        <v>4</v>
      </c>
      <c r="C12" s="88" t="s">
        <v>67</v>
      </c>
      <c r="D12" s="82"/>
      <c r="E12" s="90" t="s">
        <v>5</v>
      </c>
      <c r="F12" s="91"/>
      <c r="G12" s="92">
        <f>G9*G11</f>
        <v>6600000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</row>
    <row r="13" spans="1:255" s="85" customFormat="1" ht="11.25" customHeight="1" x14ac:dyDescent="0.25">
      <c r="A13" s="79"/>
      <c r="B13" s="6" t="s">
        <v>6</v>
      </c>
      <c r="C13" s="88" t="s">
        <v>58</v>
      </c>
      <c r="D13" s="82"/>
      <c r="E13" s="77" t="s">
        <v>7</v>
      </c>
      <c r="F13" s="78"/>
      <c r="G13" s="93" t="s">
        <v>52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pans="1:255" s="85" customFormat="1" ht="15" x14ac:dyDescent="0.25">
      <c r="A14" s="79"/>
      <c r="B14" s="6" t="s">
        <v>8</v>
      </c>
      <c r="C14" s="86" t="s">
        <v>82</v>
      </c>
      <c r="D14" s="82"/>
      <c r="E14" s="77" t="s">
        <v>9</v>
      </c>
      <c r="F14" s="78"/>
      <c r="G14" s="94" t="s">
        <v>83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pans="1:255" s="85" customFormat="1" ht="25.5" customHeight="1" x14ac:dyDescent="0.25">
      <c r="A15" s="79"/>
      <c r="B15" s="6" t="s">
        <v>10</v>
      </c>
      <c r="C15" s="95">
        <v>44927</v>
      </c>
      <c r="D15" s="82"/>
      <c r="E15" s="96" t="s">
        <v>11</v>
      </c>
      <c r="F15" s="97"/>
      <c r="G15" s="98" t="s">
        <v>74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</row>
    <row r="16" spans="1:255" ht="12" customHeight="1" x14ac:dyDescent="0.25">
      <c r="A16" s="2"/>
      <c r="B16" s="99"/>
      <c r="C16" s="100"/>
      <c r="D16" s="101"/>
      <c r="E16" s="102"/>
      <c r="F16" s="102"/>
      <c r="G16" s="10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7"/>
      <c r="B17" s="104" t="s">
        <v>12</v>
      </c>
      <c r="C17" s="105"/>
      <c r="D17" s="105"/>
      <c r="E17" s="105"/>
      <c r="F17" s="105"/>
      <c r="G17" s="105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6"/>
      <c r="C18" s="107"/>
      <c r="D18" s="107"/>
      <c r="E18" s="107"/>
      <c r="F18" s="108"/>
      <c r="G18" s="109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7" t="s">
        <v>13</v>
      </c>
      <c r="C19" s="18"/>
      <c r="D19" s="19"/>
      <c r="E19" s="19"/>
      <c r="F19" s="20"/>
      <c r="G19" s="21"/>
    </row>
    <row r="20" spans="1:255" ht="24" customHeight="1" x14ac:dyDescent="0.25">
      <c r="A20" s="5"/>
      <c r="B20" s="110" t="s">
        <v>14</v>
      </c>
      <c r="C20" s="111" t="s">
        <v>15</v>
      </c>
      <c r="D20" s="111" t="s">
        <v>16</v>
      </c>
      <c r="E20" s="110" t="s">
        <v>17</v>
      </c>
      <c r="F20" s="111" t="s">
        <v>18</v>
      </c>
      <c r="G20" s="110" t="s">
        <v>19</v>
      </c>
    </row>
    <row r="21" spans="1:255" s="85" customFormat="1" ht="12" customHeight="1" x14ac:dyDescent="0.25">
      <c r="A21" s="79"/>
      <c r="B21" s="112" t="s">
        <v>113</v>
      </c>
      <c r="C21" s="113" t="s">
        <v>20</v>
      </c>
      <c r="D21" s="113">
        <v>1</v>
      </c>
      <c r="E21" s="113" t="s">
        <v>114</v>
      </c>
      <c r="F21" s="114">
        <v>30000</v>
      </c>
      <c r="G21" s="115">
        <f t="shared" ref="G21:G33" si="0">+F21*D21</f>
        <v>30000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</row>
    <row r="22" spans="1:255" s="85" customFormat="1" ht="12" customHeight="1" x14ac:dyDescent="0.25">
      <c r="A22" s="79"/>
      <c r="B22" s="112" t="s">
        <v>115</v>
      </c>
      <c r="C22" s="113" t="s">
        <v>20</v>
      </c>
      <c r="D22" s="113">
        <v>1</v>
      </c>
      <c r="E22" s="113" t="s">
        <v>104</v>
      </c>
      <c r="F22" s="114">
        <v>30000</v>
      </c>
      <c r="G22" s="115">
        <f t="shared" si="0"/>
        <v>30000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pans="1:255" s="85" customFormat="1" ht="12" customHeight="1" x14ac:dyDescent="0.25">
      <c r="A23" s="79"/>
      <c r="B23" s="112" t="s">
        <v>116</v>
      </c>
      <c r="C23" s="113" t="s">
        <v>20</v>
      </c>
      <c r="D23" s="113">
        <v>1</v>
      </c>
      <c r="E23" s="113" t="s">
        <v>104</v>
      </c>
      <c r="F23" s="114">
        <v>30000</v>
      </c>
      <c r="G23" s="115">
        <f t="shared" si="0"/>
        <v>30000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</row>
    <row r="24" spans="1:255" s="85" customFormat="1" ht="12" customHeight="1" x14ac:dyDescent="0.25">
      <c r="A24" s="79"/>
      <c r="B24" s="112" t="s">
        <v>117</v>
      </c>
      <c r="C24" s="113" t="s">
        <v>20</v>
      </c>
      <c r="D24" s="113">
        <v>1</v>
      </c>
      <c r="E24" s="113" t="s">
        <v>118</v>
      </c>
      <c r="F24" s="114">
        <v>30000</v>
      </c>
      <c r="G24" s="115">
        <f t="shared" si="0"/>
        <v>30000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</row>
    <row r="25" spans="1:255" s="85" customFormat="1" ht="12" customHeight="1" x14ac:dyDescent="0.25">
      <c r="A25" s="79"/>
      <c r="B25" s="112" t="s">
        <v>119</v>
      </c>
      <c r="C25" s="113" t="s">
        <v>20</v>
      </c>
      <c r="D25" s="113">
        <v>1</v>
      </c>
      <c r="E25" s="113" t="s">
        <v>97</v>
      </c>
      <c r="F25" s="114">
        <v>30000</v>
      </c>
      <c r="G25" s="115">
        <f t="shared" si="0"/>
        <v>30000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</row>
    <row r="26" spans="1:255" s="85" customFormat="1" ht="12" customHeight="1" x14ac:dyDescent="0.25">
      <c r="A26" s="79"/>
      <c r="B26" s="112" t="s">
        <v>120</v>
      </c>
      <c r="C26" s="113" t="s">
        <v>20</v>
      </c>
      <c r="D26" s="113">
        <v>3</v>
      </c>
      <c r="E26" s="113" t="s">
        <v>59</v>
      </c>
      <c r="F26" s="114">
        <v>30000</v>
      </c>
      <c r="G26" s="115">
        <f t="shared" si="0"/>
        <v>90000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pans="1:255" s="85" customFormat="1" ht="12" customHeight="1" x14ac:dyDescent="0.25">
      <c r="A27" s="79"/>
      <c r="B27" s="112" t="s">
        <v>121</v>
      </c>
      <c r="C27" s="113" t="s">
        <v>20</v>
      </c>
      <c r="D27" s="113">
        <v>1</v>
      </c>
      <c r="E27" s="113" t="s">
        <v>62</v>
      </c>
      <c r="F27" s="114">
        <v>30000</v>
      </c>
      <c r="G27" s="115">
        <f t="shared" si="0"/>
        <v>30000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</row>
    <row r="28" spans="1:255" s="85" customFormat="1" ht="12" customHeight="1" x14ac:dyDescent="0.25">
      <c r="A28" s="79"/>
      <c r="B28" s="112" t="s">
        <v>122</v>
      </c>
      <c r="C28" s="113" t="s">
        <v>20</v>
      </c>
      <c r="D28" s="113">
        <v>4</v>
      </c>
      <c r="E28" s="113" t="s">
        <v>63</v>
      </c>
      <c r="F28" s="114">
        <v>30000</v>
      </c>
      <c r="G28" s="115">
        <f t="shared" si="0"/>
        <v>120000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pans="1:255" s="85" customFormat="1" ht="12" customHeight="1" x14ac:dyDescent="0.25">
      <c r="A29" s="79"/>
      <c r="B29" s="112" t="s">
        <v>123</v>
      </c>
      <c r="C29" s="113" t="s">
        <v>20</v>
      </c>
      <c r="D29" s="113">
        <v>1</v>
      </c>
      <c r="E29" s="113" t="s">
        <v>63</v>
      </c>
      <c r="F29" s="114">
        <v>30000</v>
      </c>
      <c r="G29" s="115">
        <f t="shared" si="0"/>
        <v>30000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</row>
    <row r="30" spans="1:255" s="85" customFormat="1" ht="12" customHeight="1" x14ac:dyDescent="0.25">
      <c r="A30" s="79"/>
      <c r="B30" s="112" t="s">
        <v>122</v>
      </c>
      <c r="C30" s="113" t="s">
        <v>20</v>
      </c>
      <c r="D30" s="113">
        <v>4</v>
      </c>
      <c r="E30" s="113" t="s">
        <v>66</v>
      </c>
      <c r="F30" s="114">
        <v>30000</v>
      </c>
      <c r="G30" s="115">
        <f t="shared" si="0"/>
        <v>120000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</row>
    <row r="31" spans="1:255" s="85" customFormat="1" ht="12" customHeight="1" x14ac:dyDescent="0.25">
      <c r="A31" s="79"/>
      <c r="B31" s="112" t="s">
        <v>123</v>
      </c>
      <c r="C31" s="113" t="s">
        <v>20</v>
      </c>
      <c r="D31" s="113">
        <v>1</v>
      </c>
      <c r="E31" s="113" t="s">
        <v>66</v>
      </c>
      <c r="F31" s="114">
        <v>30000</v>
      </c>
      <c r="G31" s="115">
        <f t="shared" si="0"/>
        <v>30000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</row>
    <row r="32" spans="1:255" s="85" customFormat="1" ht="12" customHeight="1" x14ac:dyDescent="0.25">
      <c r="A32" s="79"/>
      <c r="B32" s="112" t="s">
        <v>120</v>
      </c>
      <c r="C32" s="113" t="s">
        <v>20</v>
      </c>
      <c r="D32" s="113">
        <v>3</v>
      </c>
      <c r="E32" s="113" t="s">
        <v>60</v>
      </c>
      <c r="F32" s="114">
        <v>30000</v>
      </c>
      <c r="G32" s="115">
        <f t="shared" si="0"/>
        <v>90000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</row>
    <row r="33" spans="1:255" s="85" customFormat="1" ht="12" customHeight="1" x14ac:dyDescent="0.25">
      <c r="A33" s="79"/>
      <c r="B33" s="112" t="s">
        <v>124</v>
      </c>
      <c r="C33" s="113" t="s">
        <v>20</v>
      </c>
      <c r="D33" s="113">
        <v>21</v>
      </c>
      <c r="E33" s="113" t="s">
        <v>108</v>
      </c>
      <c r="F33" s="114">
        <v>30000</v>
      </c>
      <c r="G33" s="115">
        <f t="shared" si="0"/>
        <v>630000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pans="1:255" ht="12.75" customHeight="1" x14ac:dyDescent="0.25">
      <c r="A34" s="5"/>
      <c r="B34" s="116" t="s">
        <v>125</v>
      </c>
      <c r="C34" s="117"/>
      <c r="D34" s="117"/>
      <c r="E34" s="117"/>
      <c r="F34" s="118"/>
      <c r="G34" s="119">
        <f>SUM(G21:G33)</f>
        <v>1290000</v>
      </c>
    </row>
    <row r="35" spans="1:255" s="1" customFormat="1" ht="12" customHeight="1" x14ac:dyDescent="0.25">
      <c r="A35" s="2"/>
      <c r="B35" s="106"/>
      <c r="C35" s="108"/>
      <c r="D35" s="108"/>
      <c r="E35" s="108"/>
      <c r="F35" s="120"/>
      <c r="G35" s="121"/>
    </row>
    <row r="36" spans="1:255" ht="12" customHeight="1" x14ac:dyDescent="0.25">
      <c r="A36" s="5"/>
      <c r="B36" s="17" t="s">
        <v>21</v>
      </c>
      <c r="C36" s="18"/>
      <c r="D36" s="19"/>
      <c r="E36" s="19"/>
      <c r="F36" s="20"/>
      <c r="G36" s="21"/>
    </row>
    <row r="37" spans="1:255" ht="24" customHeight="1" x14ac:dyDescent="0.25">
      <c r="A37" s="5"/>
      <c r="B37" s="110" t="s">
        <v>14</v>
      </c>
      <c r="C37" s="111" t="s">
        <v>15</v>
      </c>
      <c r="D37" s="111" t="s">
        <v>16</v>
      </c>
      <c r="E37" s="110" t="s">
        <v>54</v>
      </c>
      <c r="F37" s="111" t="s">
        <v>18</v>
      </c>
      <c r="G37" s="110" t="s">
        <v>19</v>
      </c>
    </row>
    <row r="38" spans="1:255" s="85" customFormat="1" ht="12" customHeight="1" x14ac:dyDescent="0.25">
      <c r="A38" s="79"/>
      <c r="B38" s="112" t="s">
        <v>56</v>
      </c>
      <c r="C38" s="113" t="s">
        <v>88</v>
      </c>
      <c r="D38" s="113">
        <v>1</v>
      </c>
      <c r="E38" s="113" t="s">
        <v>89</v>
      </c>
      <c r="F38" s="114">
        <v>30000</v>
      </c>
      <c r="G38" s="115">
        <f t="shared" ref="G38:G43" si="1">F38*D38</f>
        <v>30000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</row>
    <row r="39" spans="1:255" s="85" customFormat="1" ht="12" customHeight="1" x14ac:dyDescent="0.25">
      <c r="A39" s="79"/>
      <c r="B39" s="112" t="s">
        <v>53</v>
      </c>
      <c r="C39" s="113" t="s">
        <v>88</v>
      </c>
      <c r="D39" s="113">
        <v>1</v>
      </c>
      <c r="E39" s="113" t="s">
        <v>90</v>
      </c>
      <c r="F39" s="114">
        <v>30000</v>
      </c>
      <c r="G39" s="115">
        <f t="shared" si="1"/>
        <v>30000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</row>
    <row r="40" spans="1:255" s="85" customFormat="1" ht="12" customHeight="1" x14ac:dyDescent="0.25">
      <c r="A40" s="79"/>
      <c r="B40" s="112" t="s">
        <v>84</v>
      </c>
      <c r="C40" s="113" t="s">
        <v>88</v>
      </c>
      <c r="D40" s="113">
        <v>2</v>
      </c>
      <c r="E40" s="113" t="s">
        <v>91</v>
      </c>
      <c r="F40" s="114">
        <v>30000</v>
      </c>
      <c r="G40" s="115">
        <f t="shared" si="1"/>
        <v>60000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</row>
    <row r="41" spans="1:255" s="85" customFormat="1" ht="12" customHeight="1" x14ac:dyDescent="0.25">
      <c r="A41" s="79"/>
      <c r="B41" s="112" t="s">
        <v>85</v>
      </c>
      <c r="C41" s="113" t="s">
        <v>88</v>
      </c>
      <c r="D41" s="113">
        <v>2</v>
      </c>
      <c r="E41" s="113" t="s">
        <v>91</v>
      </c>
      <c r="F41" s="114">
        <v>30000</v>
      </c>
      <c r="G41" s="115">
        <f t="shared" si="1"/>
        <v>60000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</row>
    <row r="42" spans="1:255" s="85" customFormat="1" ht="12" customHeight="1" x14ac:dyDescent="0.25">
      <c r="A42" s="79"/>
      <c r="B42" s="112" t="s">
        <v>86</v>
      </c>
      <c r="C42" s="113" t="s">
        <v>88</v>
      </c>
      <c r="D42" s="113">
        <v>2</v>
      </c>
      <c r="E42" s="113" t="s">
        <v>68</v>
      </c>
      <c r="F42" s="114">
        <v>30000</v>
      </c>
      <c r="G42" s="115">
        <f t="shared" si="1"/>
        <v>60000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</row>
    <row r="43" spans="1:255" s="85" customFormat="1" ht="12" customHeight="1" x14ac:dyDescent="0.25">
      <c r="A43" s="79"/>
      <c r="B43" s="112" t="s">
        <v>87</v>
      </c>
      <c r="C43" s="113" t="s">
        <v>88</v>
      </c>
      <c r="D43" s="113">
        <v>1</v>
      </c>
      <c r="E43" s="113" t="s">
        <v>59</v>
      </c>
      <c r="F43" s="114">
        <v>30000</v>
      </c>
      <c r="G43" s="115">
        <f t="shared" si="1"/>
        <v>30000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</row>
    <row r="44" spans="1:255" ht="12.75" customHeight="1" x14ac:dyDescent="0.25">
      <c r="A44" s="5"/>
      <c r="B44" s="116" t="s">
        <v>112</v>
      </c>
      <c r="C44" s="117"/>
      <c r="D44" s="117"/>
      <c r="E44" s="117"/>
      <c r="F44" s="118"/>
      <c r="G44" s="119">
        <f>SUM(G38:G43)</f>
        <v>270000</v>
      </c>
    </row>
    <row r="45" spans="1:255" s="1" customFormat="1" ht="12" customHeight="1" x14ac:dyDescent="0.25">
      <c r="A45" s="2"/>
      <c r="B45" s="106"/>
      <c r="C45" s="108"/>
      <c r="D45" s="108"/>
      <c r="E45" s="108"/>
      <c r="F45" s="120"/>
      <c r="G45" s="121"/>
    </row>
    <row r="46" spans="1:255" ht="12" customHeight="1" x14ac:dyDescent="0.25">
      <c r="A46" s="5"/>
      <c r="B46" s="17" t="s">
        <v>22</v>
      </c>
      <c r="C46" s="18"/>
      <c r="D46" s="19"/>
      <c r="E46" s="19"/>
      <c r="F46" s="20"/>
      <c r="G46" s="21"/>
    </row>
    <row r="47" spans="1:255" ht="24" customHeight="1" x14ac:dyDescent="0.25">
      <c r="A47" s="5"/>
      <c r="B47" s="110" t="s">
        <v>14</v>
      </c>
      <c r="C47" s="111" t="s">
        <v>15</v>
      </c>
      <c r="D47" s="111" t="s">
        <v>16</v>
      </c>
      <c r="E47" s="110" t="s">
        <v>54</v>
      </c>
      <c r="F47" s="111" t="s">
        <v>18</v>
      </c>
      <c r="G47" s="110" t="s">
        <v>19</v>
      </c>
    </row>
    <row r="48" spans="1:255" s="85" customFormat="1" ht="12" customHeight="1" x14ac:dyDescent="0.25">
      <c r="A48" s="79"/>
      <c r="B48" s="112" t="s">
        <v>55</v>
      </c>
      <c r="C48" s="113" t="s">
        <v>23</v>
      </c>
      <c r="D48" s="113">
        <v>0.5</v>
      </c>
      <c r="E48" s="113" t="s">
        <v>93</v>
      </c>
      <c r="F48" s="114">
        <v>180000</v>
      </c>
      <c r="G48" s="115">
        <f t="shared" ref="G48:G49" si="2">F48*D48</f>
        <v>90000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</row>
    <row r="49" spans="1:255" s="85" customFormat="1" ht="12" customHeight="1" x14ac:dyDescent="0.25">
      <c r="A49" s="79"/>
      <c r="B49" s="112" t="s">
        <v>92</v>
      </c>
      <c r="C49" s="113" t="s">
        <v>23</v>
      </c>
      <c r="D49" s="113">
        <v>0.5</v>
      </c>
      <c r="E49" s="113" t="s">
        <v>93</v>
      </c>
      <c r="F49" s="114">
        <v>180000</v>
      </c>
      <c r="G49" s="115">
        <f t="shared" si="2"/>
        <v>90000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  <c r="IS49" s="84"/>
      <c r="IT49" s="84"/>
      <c r="IU49" s="84"/>
    </row>
    <row r="50" spans="1:255" ht="12.75" customHeight="1" x14ac:dyDescent="0.25">
      <c r="A50" s="5"/>
      <c r="B50" s="116" t="s">
        <v>94</v>
      </c>
      <c r="C50" s="117"/>
      <c r="D50" s="117"/>
      <c r="E50" s="117"/>
      <c r="F50" s="118"/>
      <c r="G50" s="119">
        <f>SUM(G48:G49)</f>
        <v>180000</v>
      </c>
    </row>
    <row r="51" spans="1:255" s="1" customFormat="1" ht="12" customHeight="1" x14ac:dyDescent="0.25">
      <c r="A51" s="2"/>
      <c r="B51" s="106"/>
      <c r="C51" s="108"/>
      <c r="D51" s="108"/>
      <c r="E51" s="108"/>
      <c r="F51" s="120"/>
      <c r="G51" s="121"/>
    </row>
    <row r="52" spans="1:255" ht="12" customHeight="1" x14ac:dyDescent="0.25">
      <c r="A52" s="5"/>
      <c r="B52" s="17" t="s">
        <v>24</v>
      </c>
      <c r="C52" s="18"/>
      <c r="D52" s="19"/>
      <c r="E52" s="19"/>
      <c r="F52" s="20"/>
      <c r="G52" s="21"/>
    </row>
    <row r="53" spans="1:255" ht="24" customHeight="1" x14ac:dyDescent="0.25">
      <c r="A53" s="5"/>
      <c r="B53" s="110" t="s">
        <v>25</v>
      </c>
      <c r="C53" s="111" t="s">
        <v>26</v>
      </c>
      <c r="D53" s="111" t="s">
        <v>27</v>
      </c>
      <c r="E53" s="110" t="s">
        <v>17</v>
      </c>
      <c r="F53" s="111" t="s">
        <v>18</v>
      </c>
      <c r="G53" s="110" t="s">
        <v>19</v>
      </c>
    </row>
    <row r="54" spans="1:255" s="85" customFormat="1" ht="12" customHeight="1" x14ac:dyDescent="0.25">
      <c r="A54" s="79"/>
      <c r="B54" s="134" t="s">
        <v>69</v>
      </c>
      <c r="C54" s="113"/>
      <c r="D54" s="113"/>
      <c r="E54" s="113"/>
      <c r="F54" s="114"/>
      <c r="G54" s="115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</row>
    <row r="55" spans="1:255" s="85" customFormat="1" ht="12" customHeight="1" x14ac:dyDescent="0.25">
      <c r="A55" s="79"/>
      <c r="B55" s="112" t="s">
        <v>70</v>
      </c>
      <c r="C55" s="113" t="s">
        <v>57</v>
      </c>
      <c r="D55" s="113">
        <v>140</v>
      </c>
      <c r="E55" s="113" t="s">
        <v>95</v>
      </c>
      <c r="F55" s="114">
        <v>4255</v>
      </c>
      <c r="G55" s="115">
        <f t="shared" ref="G55" si="3">+F55*D55</f>
        <v>595700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</row>
    <row r="56" spans="1:255" s="85" customFormat="1" ht="12" customHeight="1" x14ac:dyDescent="0.25">
      <c r="A56" s="79"/>
      <c r="B56" s="134" t="s">
        <v>71</v>
      </c>
      <c r="C56" s="113"/>
      <c r="D56" s="113"/>
      <c r="E56" s="113"/>
      <c r="F56" s="114"/>
      <c r="G56" s="11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</row>
    <row r="57" spans="1:255" s="85" customFormat="1" ht="12" customHeight="1" x14ac:dyDescent="0.25">
      <c r="A57" s="79"/>
      <c r="B57" s="112" t="s">
        <v>96</v>
      </c>
      <c r="C57" s="113" t="s">
        <v>57</v>
      </c>
      <c r="D57" s="113">
        <v>300</v>
      </c>
      <c r="E57" s="113" t="s">
        <v>97</v>
      </c>
      <c r="F57" s="114">
        <v>1840</v>
      </c>
      <c r="G57" s="115">
        <f>+F57*D57</f>
        <v>552000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</row>
    <row r="58" spans="1:255" s="85" customFormat="1" ht="12" customHeight="1" x14ac:dyDescent="0.25">
      <c r="A58" s="79"/>
      <c r="B58" s="134" t="s">
        <v>72</v>
      </c>
      <c r="C58" s="113"/>
      <c r="D58" s="113"/>
      <c r="E58" s="113"/>
      <c r="F58" s="114"/>
      <c r="G58" s="115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</row>
    <row r="59" spans="1:255" s="85" customFormat="1" ht="12" customHeight="1" x14ac:dyDescent="0.25">
      <c r="A59" s="79"/>
      <c r="B59" s="112" t="s">
        <v>98</v>
      </c>
      <c r="C59" s="113" t="s">
        <v>64</v>
      </c>
      <c r="D59" s="113">
        <v>2</v>
      </c>
      <c r="E59" s="113" t="s">
        <v>63</v>
      </c>
      <c r="F59" s="114">
        <v>32867</v>
      </c>
      <c r="G59" s="115">
        <f>+F59*D59</f>
        <v>65734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</row>
    <row r="60" spans="1:255" s="85" customFormat="1" ht="12" customHeight="1" x14ac:dyDescent="0.25">
      <c r="A60" s="79"/>
      <c r="B60" s="112" t="s">
        <v>99</v>
      </c>
      <c r="C60" s="113" t="s">
        <v>64</v>
      </c>
      <c r="D60" s="113">
        <v>2</v>
      </c>
      <c r="E60" s="113" t="s">
        <v>97</v>
      </c>
      <c r="F60" s="114">
        <v>28175</v>
      </c>
      <c r="G60" s="115">
        <f>+F60*D60</f>
        <v>56350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</row>
    <row r="61" spans="1:255" s="85" customFormat="1" ht="12" customHeight="1" x14ac:dyDescent="0.25">
      <c r="A61" s="79"/>
      <c r="B61" s="134" t="s">
        <v>73</v>
      </c>
      <c r="C61" s="113"/>
      <c r="D61" s="113"/>
      <c r="E61" s="113"/>
      <c r="F61" s="114"/>
      <c r="G61" s="115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</row>
    <row r="62" spans="1:255" s="85" customFormat="1" ht="12" customHeight="1" x14ac:dyDescent="0.25">
      <c r="A62" s="79"/>
      <c r="B62" s="112" t="s">
        <v>100</v>
      </c>
      <c r="C62" s="113" t="s">
        <v>64</v>
      </c>
      <c r="D62" s="113">
        <v>0.5</v>
      </c>
      <c r="E62" s="113" t="s">
        <v>61</v>
      </c>
      <c r="F62" s="114">
        <v>109767.5</v>
      </c>
      <c r="G62" s="115">
        <f>+F62*D62</f>
        <v>54883.75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  <c r="IT62" s="84"/>
      <c r="IU62" s="84"/>
    </row>
    <row r="63" spans="1:255" s="85" customFormat="1" ht="12" customHeight="1" x14ac:dyDescent="0.25">
      <c r="A63" s="79"/>
      <c r="B63" s="112" t="s">
        <v>101</v>
      </c>
      <c r="C63" s="113" t="s">
        <v>64</v>
      </c>
      <c r="D63" s="113">
        <v>0.5</v>
      </c>
      <c r="E63" s="113" t="s">
        <v>62</v>
      </c>
      <c r="F63" s="114">
        <v>90735</v>
      </c>
      <c r="G63" s="115">
        <f>+F63*D63</f>
        <v>45367.5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</row>
    <row r="64" spans="1:255" s="85" customFormat="1" ht="12" customHeight="1" x14ac:dyDescent="0.25">
      <c r="A64" s="79"/>
      <c r="B64" s="112" t="s">
        <v>102</v>
      </c>
      <c r="C64" s="113" t="s">
        <v>64</v>
      </c>
      <c r="D64" s="113">
        <v>0.5</v>
      </c>
      <c r="E64" s="113" t="s">
        <v>59</v>
      </c>
      <c r="F64" s="114">
        <v>59225</v>
      </c>
      <c r="G64" s="115">
        <f>+F64*D64</f>
        <v>29612.5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</row>
    <row r="65" spans="1:255" s="85" customFormat="1" ht="12" customHeight="1" x14ac:dyDescent="0.25">
      <c r="A65" s="79"/>
      <c r="B65" s="134" t="s">
        <v>28</v>
      </c>
      <c r="C65" s="113"/>
      <c r="D65" s="113"/>
      <c r="E65" s="113"/>
      <c r="F65" s="114"/>
      <c r="G65" s="115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</row>
    <row r="66" spans="1:255" s="85" customFormat="1" ht="12" customHeight="1" x14ac:dyDescent="0.25">
      <c r="A66" s="79"/>
      <c r="B66" s="112" t="s">
        <v>103</v>
      </c>
      <c r="C66" s="113" t="s">
        <v>64</v>
      </c>
      <c r="D66" s="113">
        <v>6</v>
      </c>
      <c r="E66" s="113" t="s">
        <v>61</v>
      </c>
      <c r="F66" s="114">
        <v>8625</v>
      </c>
      <c r="G66" s="115">
        <f>+F66*D66</f>
        <v>51750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</row>
    <row r="67" spans="1:255" s="85" customFormat="1" ht="12" customHeight="1" x14ac:dyDescent="0.25">
      <c r="A67" s="79"/>
      <c r="B67" s="112" t="s">
        <v>65</v>
      </c>
      <c r="C67" s="113" t="s">
        <v>64</v>
      </c>
      <c r="D67" s="113">
        <v>6</v>
      </c>
      <c r="E67" s="113" t="s">
        <v>104</v>
      </c>
      <c r="F67" s="114">
        <v>13685</v>
      </c>
      <c r="G67" s="115">
        <f>+F67*D67</f>
        <v>82110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</row>
    <row r="68" spans="1:255" s="85" customFormat="1" ht="12" customHeight="1" x14ac:dyDescent="0.25">
      <c r="A68" s="79"/>
      <c r="B68" s="112" t="s">
        <v>105</v>
      </c>
      <c r="C68" s="113" t="s">
        <v>64</v>
      </c>
      <c r="D68" s="113">
        <v>5</v>
      </c>
      <c r="E68" s="113" t="s">
        <v>104</v>
      </c>
      <c r="F68" s="114">
        <v>28290</v>
      </c>
      <c r="G68" s="115">
        <f>+F68*D68</f>
        <v>141450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</row>
    <row r="69" spans="1:255" s="85" customFormat="1" ht="12" customHeight="1" x14ac:dyDescent="0.25">
      <c r="A69" s="79"/>
      <c r="B69" s="112" t="s">
        <v>106</v>
      </c>
      <c r="C69" s="113" t="s">
        <v>107</v>
      </c>
      <c r="D69" s="113">
        <v>350</v>
      </c>
      <c r="E69" s="113" t="s">
        <v>108</v>
      </c>
      <c r="F69" s="114">
        <v>264.5</v>
      </c>
      <c r="G69" s="115">
        <f>+F69*D69</f>
        <v>92575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</row>
    <row r="70" spans="1:255" s="85" customFormat="1" ht="12" customHeight="1" x14ac:dyDescent="0.25">
      <c r="A70" s="79"/>
      <c r="B70" s="112" t="s">
        <v>109</v>
      </c>
      <c r="C70" s="113" t="s">
        <v>110</v>
      </c>
      <c r="D70" s="113">
        <v>900</v>
      </c>
      <c r="E70" s="113" t="s">
        <v>108</v>
      </c>
      <c r="F70" s="114">
        <v>17.25</v>
      </c>
      <c r="G70" s="115">
        <f>+F70*D70</f>
        <v>15525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</row>
    <row r="71" spans="1:255" ht="12.75" customHeight="1" x14ac:dyDescent="0.25">
      <c r="A71" s="5"/>
      <c r="B71" s="116" t="s">
        <v>111</v>
      </c>
      <c r="C71" s="117"/>
      <c r="D71" s="117"/>
      <c r="E71" s="117"/>
      <c r="F71" s="118"/>
      <c r="G71" s="119">
        <f>SUM(G55:G70)</f>
        <v>1783057.75</v>
      </c>
    </row>
    <row r="72" spans="1:255" s="1" customFormat="1" ht="12" customHeight="1" x14ac:dyDescent="0.25">
      <c r="A72" s="2"/>
      <c r="B72" s="106"/>
      <c r="C72" s="108"/>
      <c r="D72" s="108"/>
      <c r="E72" s="108"/>
      <c r="F72" s="120"/>
      <c r="G72" s="121"/>
    </row>
    <row r="73" spans="1:255" ht="12" customHeight="1" x14ac:dyDescent="0.25">
      <c r="A73" s="5"/>
      <c r="B73" s="17" t="s">
        <v>28</v>
      </c>
      <c r="C73" s="18"/>
      <c r="D73" s="19"/>
      <c r="E73" s="19"/>
      <c r="F73" s="20"/>
      <c r="G73" s="21"/>
    </row>
    <row r="74" spans="1:255" ht="24" customHeight="1" x14ac:dyDescent="0.25">
      <c r="A74" s="5"/>
      <c r="B74" s="110" t="s">
        <v>29</v>
      </c>
      <c r="C74" s="111" t="s">
        <v>26</v>
      </c>
      <c r="D74" s="111" t="s">
        <v>27</v>
      </c>
      <c r="E74" s="110" t="s">
        <v>17</v>
      </c>
      <c r="F74" s="111" t="s">
        <v>18</v>
      </c>
      <c r="G74" s="110" t="s">
        <v>19</v>
      </c>
    </row>
    <row r="75" spans="1:255" ht="12" customHeight="1" x14ac:dyDescent="0.25">
      <c r="A75" s="8"/>
      <c r="B75" s="63"/>
      <c r="C75" s="64"/>
      <c r="D75" s="65"/>
      <c r="E75" s="66"/>
      <c r="F75" s="65"/>
      <c r="G75" s="69"/>
      <c r="H75" s="68"/>
      <c r="J75" s="12"/>
    </row>
    <row r="76" spans="1:255" ht="12.75" customHeight="1" x14ac:dyDescent="0.25">
      <c r="A76" s="5"/>
      <c r="B76" s="116" t="s">
        <v>126</v>
      </c>
      <c r="C76" s="117"/>
      <c r="D76" s="117"/>
      <c r="E76" s="117"/>
      <c r="F76" s="118"/>
      <c r="G76" s="119">
        <f>SUM(G75)</f>
        <v>0</v>
      </c>
    </row>
    <row r="77" spans="1:255" ht="12" customHeight="1" x14ac:dyDescent="0.25">
      <c r="A77" s="2"/>
      <c r="B77" s="22"/>
      <c r="C77" s="22"/>
      <c r="D77" s="22"/>
      <c r="E77" s="23"/>
      <c r="F77" s="24"/>
      <c r="G77" s="25"/>
    </row>
    <row r="78" spans="1:255" ht="12" customHeight="1" x14ac:dyDescent="0.25">
      <c r="A78" s="8"/>
      <c r="B78" s="122" t="s">
        <v>30</v>
      </c>
      <c r="C78" s="123"/>
      <c r="D78" s="123"/>
      <c r="E78" s="123"/>
      <c r="F78" s="123"/>
      <c r="G78" s="124">
        <f>SUM(G34+G44+G50+G71+J76+G76)</f>
        <v>3523057.75</v>
      </c>
    </row>
    <row r="79" spans="1:255" ht="12" customHeight="1" x14ac:dyDescent="0.25">
      <c r="A79" s="8"/>
      <c r="B79" s="125" t="s">
        <v>31</v>
      </c>
      <c r="C79" s="126"/>
      <c r="D79" s="126"/>
      <c r="E79" s="126"/>
      <c r="F79" s="126"/>
      <c r="G79" s="127">
        <f>G78*0.05</f>
        <v>176152.88750000001</v>
      </c>
    </row>
    <row r="80" spans="1:255" ht="12" customHeight="1" x14ac:dyDescent="0.25">
      <c r="A80" s="8"/>
      <c r="B80" s="128" t="s">
        <v>32</v>
      </c>
      <c r="C80" s="129"/>
      <c r="D80" s="129"/>
      <c r="E80" s="129"/>
      <c r="F80" s="129"/>
      <c r="G80" s="130">
        <f>G79+G78</f>
        <v>3699210.6375000002</v>
      </c>
    </row>
    <row r="81" spans="1:7" ht="12" customHeight="1" x14ac:dyDescent="0.25">
      <c r="A81" s="8"/>
      <c r="B81" s="125" t="s">
        <v>33</v>
      </c>
      <c r="C81" s="126"/>
      <c r="D81" s="126"/>
      <c r="E81" s="126"/>
      <c r="F81" s="126"/>
      <c r="G81" s="127">
        <f>G12</f>
        <v>6600000</v>
      </c>
    </row>
    <row r="82" spans="1:7" ht="12" customHeight="1" x14ac:dyDescent="0.25">
      <c r="A82" s="8"/>
      <c r="B82" s="131" t="s">
        <v>34</v>
      </c>
      <c r="C82" s="132"/>
      <c r="D82" s="132"/>
      <c r="E82" s="132"/>
      <c r="F82" s="132"/>
      <c r="G82" s="133">
        <f>G81-G80</f>
        <v>2900789.3624999998</v>
      </c>
    </row>
    <row r="83" spans="1:7" ht="12" customHeight="1" x14ac:dyDescent="0.25">
      <c r="A83" s="8"/>
      <c r="B83" s="26" t="s">
        <v>75</v>
      </c>
      <c r="C83" s="27"/>
      <c r="D83" s="27"/>
      <c r="E83" s="28"/>
      <c r="F83" s="27"/>
      <c r="G83" s="29"/>
    </row>
    <row r="84" spans="1:7" ht="12.75" customHeight="1" thickBot="1" x14ac:dyDescent="0.3">
      <c r="A84" s="8"/>
      <c r="B84" s="30"/>
      <c r="C84" s="27"/>
      <c r="D84" s="27"/>
      <c r="E84" s="28"/>
      <c r="F84" s="27"/>
      <c r="G84" s="29"/>
    </row>
    <row r="85" spans="1:7" ht="12" customHeight="1" x14ac:dyDescent="0.25">
      <c r="A85" s="8"/>
      <c r="B85" s="31" t="s">
        <v>76</v>
      </c>
      <c r="C85" s="32"/>
      <c r="D85" s="32"/>
      <c r="E85" s="33"/>
      <c r="F85" s="34"/>
      <c r="G85" s="29"/>
    </row>
    <row r="86" spans="1:7" ht="12" customHeight="1" x14ac:dyDescent="0.25">
      <c r="A86" s="8"/>
      <c r="B86" s="35" t="s">
        <v>35</v>
      </c>
      <c r="C86" s="36"/>
      <c r="D86" s="36"/>
      <c r="E86" s="37"/>
      <c r="F86" s="38"/>
      <c r="G86" s="29"/>
    </row>
    <row r="87" spans="1:7" ht="12" customHeight="1" x14ac:dyDescent="0.25">
      <c r="A87" s="8"/>
      <c r="B87" s="35" t="s">
        <v>36</v>
      </c>
      <c r="C87" s="36"/>
      <c r="D87" s="36"/>
      <c r="E87" s="37"/>
      <c r="F87" s="38"/>
      <c r="G87" s="29"/>
    </row>
    <row r="88" spans="1:7" ht="12" customHeight="1" x14ac:dyDescent="0.25">
      <c r="A88" s="8"/>
      <c r="B88" s="35" t="s">
        <v>37</v>
      </c>
      <c r="C88" s="36"/>
      <c r="D88" s="36"/>
      <c r="E88" s="37"/>
      <c r="F88" s="38"/>
      <c r="G88" s="29"/>
    </row>
    <row r="89" spans="1:7" ht="12" customHeight="1" x14ac:dyDescent="0.25">
      <c r="A89" s="8"/>
      <c r="B89" s="35" t="s">
        <v>38</v>
      </c>
      <c r="C89" s="36"/>
      <c r="D89" s="36"/>
      <c r="E89" s="37"/>
      <c r="F89" s="38"/>
      <c r="G89" s="29"/>
    </row>
    <row r="90" spans="1:7" ht="12" customHeight="1" x14ac:dyDescent="0.25">
      <c r="A90" s="8"/>
      <c r="B90" s="35" t="s">
        <v>39</v>
      </c>
      <c r="C90" s="36"/>
      <c r="D90" s="36"/>
      <c r="E90" s="37"/>
      <c r="F90" s="38"/>
      <c r="G90" s="29"/>
    </row>
    <row r="91" spans="1:7" ht="12.75" customHeight="1" thickBot="1" x14ac:dyDescent="0.3">
      <c r="A91" s="8"/>
      <c r="B91" s="39" t="s">
        <v>40</v>
      </c>
      <c r="C91" s="40"/>
      <c r="D91" s="40"/>
      <c r="E91" s="41"/>
      <c r="F91" s="42"/>
      <c r="G91" s="29"/>
    </row>
    <row r="92" spans="1:7" ht="12.75" customHeight="1" x14ac:dyDescent="0.25">
      <c r="A92" s="8"/>
      <c r="B92" s="30"/>
      <c r="C92" s="36"/>
      <c r="D92" s="36"/>
      <c r="E92" s="37"/>
      <c r="F92" s="36"/>
      <c r="G92" s="29"/>
    </row>
    <row r="93" spans="1:7" ht="15" customHeight="1" thickBot="1" x14ac:dyDescent="0.3">
      <c r="A93" s="8"/>
      <c r="B93" s="70" t="s">
        <v>41</v>
      </c>
      <c r="C93" s="71"/>
      <c r="D93" s="43"/>
      <c r="E93" s="44"/>
      <c r="F93" s="45"/>
      <c r="G93" s="29"/>
    </row>
    <row r="94" spans="1:7" ht="12" customHeight="1" x14ac:dyDescent="0.25">
      <c r="A94" s="8"/>
      <c r="B94" s="46" t="s">
        <v>29</v>
      </c>
      <c r="C94" s="47" t="s">
        <v>42</v>
      </c>
      <c r="D94" s="48" t="s">
        <v>43</v>
      </c>
      <c r="E94" s="44"/>
      <c r="F94" s="45"/>
      <c r="G94" s="29"/>
    </row>
    <row r="95" spans="1:7" ht="12" customHeight="1" x14ac:dyDescent="0.25">
      <c r="A95" s="8"/>
      <c r="B95" s="49" t="s">
        <v>44</v>
      </c>
      <c r="C95" s="50">
        <f>+G34</f>
        <v>1290000</v>
      </c>
      <c r="D95" s="51">
        <f>(C95/C101)</f>
        <v>0.34872304564732964</v>
      </c>
      <c r="E95" s="44"/>
      <c r="F95" s="45"/>
      <c r="G95" s="29"/>
    </row>
    <row r="96" spans="1:7" ht="12" customHeight="1" x14ac:dyDescent="0.25">
      <c r="A96" s="8"/>
      <c r="B96" s="49" t="s">
        <v>45</v>
      </c>
      <c r="C96" s="50">
        <f>+G44</f>
        <v>270000</v>
      </c>
      <c r="D96" s="51">
        <f>+C96/C101</f>
        <v>7.2988544437813177E-2</v>
      </c>
      <c r="E96" s="44"/>
      <c r="F96" s="45"/>
      <c r="G96" s="29"/>
    </row>
    <row r="97" spans="1:7" ht="12" customHeight="1" x14ac:dyDescent="0.25">
      <c r="A97" s="8"/>
      <c r="B97" s="49" t="s">
        <v>46</v>
      </c>
      <c r="C97" s="50">
        <f>+G50</f>
        <v>180000</v>
      </c>
      <c r="D97" s="51">
        <f>(C97/C101)</f>
        <v>4.8659029625208787E-2</v>
      </c>
      <c r="E97" s="44"/>
      <c r="F97" s="45"/>
      <c r="G97" s="29"/>
    </row>
    <row r="98" spans="1:7" ht="12" customHeight="1" x14ac:dyDescent="0.25">
      <c r="A98" s="8"/>
      <c r="B98" s="49" t="s">
        <v>25</v>
      </c>
      <c r="C98" s="50">
        <f>+G71</f>
        <v>1783057.75</v>
      </c>
      <c r="D98" s="51">
        <f>(C98/C101)</f>
        <v>0.48201033267060073</v>
      </c>
      <c r="E98" s="44"/>
      <c r="F98" s="45"/>
      <c r="G98" s="29"/>
    </row>
    <row r="99" spans="1:7" ht="12" customHeight="1" x14ac:dyDescent="0.25">
      <c r="A99" s="8"/>
      <c r="B99" s="49" t="s">
        <v>47</v>
      </c>
      <c r="C99" s="52">
        <f>+G76</f>
        <v>0</v>
      </c>
      <c r="D99" s="51">
        <f>(C99/C101)</f>
        <v>0</v>
      </c>
      <c r="E99" s="53"/>
      <c r="F99" s="54"/>
      <c r="G99" s="29"/>
    </row>
    <row r="100" spans="1:7" ht="12" customHeight="1" x14ac:dyDescent="0.25">
      <c r="A100" s="8"/>
      <c r="B100" s="49" t="s">
        <v>48</v>
      </c>
      <c r="C100" s="52">
        <f>+G79</f>
        <v>176152.88750000001</v>
      </c>
      <c r="D100" s="51">
        <f>(C100/C101)</f>
        <v>4.7619047619047616E-2</v>
      </c>
      <c r="E100" s="53"/>
      <c r="F100" s="54"/>
      <c r="G100" s="29"/>
    </row>
    <row r="101" spans="1:7" ht="12.75" customHeight="1" thickBot="1" x14ac:dyDescent="0.3">
      <c r="A101" s="8"/>
      <c r="B101" s="55" t="s">
        <v>49</v>
      </c>
      <c r="C101" s="56">
        <f>SUM(C95:C100)</f>
        <v>3699210.6375000002</v>
      </c>
      <c r="D101" s="57">
        <f>SUM(D95:D100)</f>
        <v>1</v>
      </c>
      <c r="E101" s="53"/>
      <c r="F101" s="54"/>
      <c r="G101" s="29"/>
    </row>
    <row r="102" spans="1:7" ht="12" customHeight="1" x14ac:dyDescent="0.25">
      <c r="A102" s="8"/>
      <c r="B102" s="30"/>
      <c r="C102" s="27"/>
      <c r="D102" s="27"/>
      <c r="E102" s="28"/>
      <c r="F102" s="27"/>
      <c r="G102" s="29"/>
    </row>
    <row r="103" spans="1:7" ht="12.75" customHeight="1" thickBot="1" x14ac:dyDescent="0.3">
      <c r="A103" s="8"/>
      <c r="B103" s="16"/>
      <c r="C103" s="27"/>
      <c r="D103" s="27"/>
      <c r="E103" s="28"/>
      <c r="F103" s="27"/>
      <c r="G103" s="29"/>
    </row>
    <row r="104" spans="1:7" ht="12" customHeight="1" thickBot="1" x14ac:dyDescent="0.3">
      <c r="A104" s="8"/>
      <c r="B104" s="72" t="s">
        <v>127</v>
      </c>
      <c r="C104" s="73"/>
      <c r="D104" s="73"/>
      <c r="E104" s="74"/>
      <c r="F104" s="54"/>
      <c r="G104" s="29"/>
    </row>
    <row r="105" spans="1:7" ht="12" customHeight="1" x14ac:dyDescent="0.25">
      <c r="A105" s="8"/>
      <c r="B105" s="58" t="s">
        <v>128</v>
      </c>
      <c r="C105" s="59">
        <v>250</v>
      </c>
      <c r="D105" s="59">
        <f>G9</f>
        <v>300</v>
      </c>
      <c r="E105" s="67">
        <v>350</v>
      </c>
      <c r="F105" s="60"/>
      <c r="G105" s="61"/>
    </row>
    <row r="106" spans="1:7" ht="12.75" customHeight="1" thickBot="1" x14ac:dyDescent="0.3">
      <c r="A106" s="8"/>
      <c r="B106" s="55" t="s">
        <v>129</v>
      </c>
      <c r="C106" s="56">
        <f>(G80/C105)</f>
        <v>14796.842550000001</v>
      </c>
      <c r="D106" s="56">
        <f>(G80/D105)</f>
        <v>12330.702125</v>
      </c>
      <c r="E106" s="56">
        <f>(G80/E105)</f>
        <v>10569.17325</v>
      </c>
      <c r="F106" s="60"/>
      <c r="G106" s="61"/>
    </row>
    <row r="107" spans="1:7" ht="15.6" customHeight="1" x14ac:dyDescent="0.25">
      <c r="A107" s="8"/>
      <c r="B107" s="26" t="s">
        <v>50</v>
      </c>
      <c r="C107" s="36"/>
      <c r="D107" s="36"/>
      <c r="E107" s="37"/>
      <c r="F107" s="36"/>
      <c r="G107" s="62"/>
    </row>
  </sheetData>
  <mergeCells count="9">
    <mergeCell ref="B17:G17"/>
    <mergeCell ref="B93:C93"/>
    <mergeCell ref="B104:E10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2023-02-02T15:21:21Z</dcterms:modified>
</cp:coreProperties>
</file>